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65" windowWidth="17580" windowHeight="11760" activeTab="0"/>
  </bookViews>
  <sheets>
    <sheet name="Test Data" sheetId="1" r:id="rId1"/>
    <sheet name="Drop Test Data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<sst xmlns="http://schemas.openxmlformats.org/spreadsheetml/2006/main" count="278" uniqueCount="89">
  <si>
    <t>7mm Nylon</t>
  </si>
  <si>
    <t>Spectra</t>
  </si>
  <si>
    <t>Gemini</t>
  </si>
  <si>
    <t>Spectra A</t>
  </si>
  <si>
    <t>Vectran</t>
  </si>
  <si>
    <t>Ultratape</t>
  </si>
  <si>
    <t>1" Tubular Webbing</t>
  </si>
  <si>
    <t>Sterling 7mm Nylon</t>
  </si>
  <si>
    <t>Sterling Vectran</t>
  </si>
  <si>
    <t>Blue Water Titan (Spectra)</t>
  </si>
  <si>
    <t>BD Gemini (Technora)</t>
  </si>
  <si>
    <t>Maxim Spectra A (Spectra/Kevlar)</t>
  </si>
  <si>
    <t>Mtn Tools Ultratape</t>
  </si>
  <si>
    <t>Test #1</t>
  </si>
  <si>
    <t>Test #2</t>
  </si>
  <si>
    <t>Test #3</t>
  </si>
  <si>
    <t>Test #4</t>
  </si>
  <si>
    <t>Test #5</t>
  </si>
  <si>
    <t>Average</t>
  </si>
  <si>
    <t>St Dev</t>
  </si>
  <si>
    <t>Figure-Eight Knot</t>
  </si>
  <si>
    <t>Mtn Tools Ultratape (sewn eye)</t>
  </si>
  <si>
    <t>same as DFK</t>
  </si>
  <si>
    <t>Cordelette - Weak Arm</t>
  </si>
  <si>
    <t>Cordelette - Strong Arm</t>
  </si>
  <si>
    <t>same</t>
  </si>
  <si>
    <t>-</t>
  </si>
  <si>
    <t>no failure</t>
  </si>
  <si>
    <t>Drop 1</t>
  </si>
  <si>
    <t>Drop 2</t>
  </si>
  <si>
    <t>Drop 3</t>
  </si>
  <si>
    <t>Drop 4</t>
  </si>
  <si>
    <t>Drop 5</t>
  </si>
  <si>
    <t>Vectran 3-loop</t>
  </si>
  <si>
    <t>Friction Knots</t>
  </si>
  <si>
    <t>3-wrap</t>
  </si>
  <si>
    <t>Bachman</t>
  </si>
  <si>
    <t>4-wrap</t>
  </si>
  <si>
    <t>slip force</t>
  </si>
  <si>
    <t>loosening</t>
  </si>
  <si>
    <t>5-wrap</t>
  </si>
  <si>
    <t>**</t>
  </si>
  <si>
    <t>** - 3 wrap prusik did not slip. Sheath broke on 10.5mm rope.</t>
  </si>
  <si>
    <t xml:space="preserve">loosening is subjective after a 500 lb load. </t>
  </si>
  <si>
    <t>5 - hitch loosens itself. 4 - hitch slides easily. 3 - have to break hitch free, then slides easily. 2 - have to work to break hitch free. 1 - have to work hard - eventually get hitch free. 0 - hitch welded</t>
  </si>
  <si>
    <t>Bending Flex Test</t>
  </si>
  <si>
    <t>Cycles</t>
  </si>
  <si>
    <t>Manufacturer's Rated Strength</t>
  </si>
  <si>
    <t>Max err</t>
  </si>
  <si>
    <t>Min err</t>
  </si>
  <si>
    <t>CEN Minimum for 7mm cord</t>
  </si>
  <si>
    <t>Average Tensile Strength</t>
  </si>
  <si>
    <t>(Knot Efficiency)</t>
  </si>
  <si>
    <t>Double Fisherman's</t>
  </si>
  <si>
    <t>Triple Fisherman's</t>
  </si>
  <si>
    <t>Water Knot (Ring Bend)</t>
  </si>
  <si>
    <t>Mtn Tools Webolette</t>
  </si>
  <si>
    <t>UIAA max impact force</t>
  </si>
  <si>
    <t>Max force on direction change</t>
  </si>
  <si>
    <t>Impact Force at Failure</t>
  </si>
  <si>
    <t>Prusik</t>
  </si>
  <si>
    <t>Autoblock</t>
  </si>
  <si>
    <t>Kleimheist</t>
  </si>
  <si>
    <t>Calculated Peak Rope Forces on drops without a failure (lb)</t>
  </si>
  <si>
    <t>Calculated Peak Rope Forces on Failures (lb)</t>
  </si>
  <si>
    <t>avg rope/dir ch ratio</t>
  </si>
  <si>
    <t>avg rope low/rope high ratio</t>
  </si>
  <si>
    <t>Std Dev</t>
  </si>
  <si>
    <t>AVG</t>
  </si>
  <si>
    <t>Rope lo/hi for each Failure</t>
  </si>
  <si>
    <t>Rope lo/hi for each drop without a failure</t>
  </si>
  <si>
    <t>Al Biners</t>
  </si>
  <si>
    <t>Steel</t>
  </si>
  <si>
    <t>brown = data point eliminated - noisy signal</t>
  </si>
  <si>
    <t>Mtn Tools Ultratape (fig-8)</t>
  </si>
  <si>
    <t>Tensile Strength</t>
  </si>
  <si>
    <t>Mtn Tools Ultratape**</t>
  </si>
  <si>
    <t>** - sewn eye in slow pull tests, tied eye in drop-tests</t>
  </si>
  <si>
    <t>Mtn Tools Webolette*</t>
  </si>
  <si>
    <t>* For the webolette, the weak arm is a single strand with a sewn eye. The strong arm is a double strand</t>
  </si>
  <si>
    <t>Measured Peak Cordelette Forces on drops without a failure (lb)</t>
  </si>
  <si>
    <t>(numbers copied from weak arm test - failures were at pin or at overhand)</t>
  </si>
  <si>
    <t>Test #6</t>
  </si>
  <si>
    <t>Test #7</t>
  </si>
  <si>
    <t>(numbers copied from DFK tests - all failures were at pin)</t>
  </si>
  <si>
    <t>Drop Test Summary - Cordelette - UIAA fall</t>
  </si>
  <si>
    <t>Mfr's Rating</t>
  </si>
  <si>
    <t>Average Rope Tension Ratios</t>
  </si>
  <si>
    <t>Measured Peak Cordelette Forces on Failures (lb)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</si>
</sst>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1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9" fontId="0" fillId="0" borderId="20" xfId="0" applyNumberFormat="1" applyBorder="1" applyAlignment="1">
      <alignment/>
    </xf>
    <xf numFmtId="1" fontId="0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right" wrapText="1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right" wrapText="1" shrinkToFit="1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Border="1" applyAlignment="1">
      <alignment vertical="center" textRotation="90"/>
    </xf>
    <xf numFmtId="165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right"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0" borderId="33" xfId="0" applyNumberFormat="1" applyBorder="1" applyAlignment="1">
      <alignment/>
    </xf>
    <xf numFmtId="0" fontId="3" fillId="0" borderId="25" xfId="0" applyFont="1" applyBorder="1" applyAlignment="1">
      <alignment/>
    </xf>
    <xf numFmtId="165" fontId="0" fillId="0" borderId="3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m\Rescue\Testing\Cord%20Tests\Cordelette%20Drop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rd%20Test%20Result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mmnylon#1"/>
      <sheetName val="5.5mm Vectran #2"/>
      <sheetName val="5.5mm Spectra #3"/>
      <sheetName val="5mm Gemini #4"/>
      <sheetName val="5.5mm SpectraA #5"/>
      <sheetName val="Ultratape #6"/>
      <sheetName val="5.5mm Vectran 3-loop #7"/>
      <sheetName val="5.5mm Vectran 3-loop #8"/>
      <sheetName val="Summary"/>
      <sheetName val="Vectran - drop 1"/>
      <sheetName val="Spectra A - drop 1"/>
      <sheetName val="Spectra A - drop 2"/>
      <sheetName val="Spectra A - drop 3"/>
      <sheetName val="Spectra A - drop 4"/>
      <sheetName val="Spectra A - drop 5"/>
    </sheetNames>
    <sheetDataSet>
      <sheetData sheetId="0">
        <row r="10">
          <cell r="D10">
            <v>2491.5263157894738</v>
          </cell>
          <cell r="H10">
            <v>3210.1052631578946</v>
          </cell>
          <cell r="L10">
            <v>3588.5789473684213</v>
          </cell>
          <cell r="P10">
            <v>3834.0526315789475</v>
          </cell>
          <cell r="T10">
            <v>3938.947368421053</v>
          </cell>
        </row>
        <row r="11">
          <cell r="D11">
            <v>1525.215967175228</v>
          </cell>
          <cell r="H11">
            <v>1909.7890137827483</v>
          </cell>
          <cell r="L11">
            <v>2082.2839675425907</v>
          </cell>
          <cell r="P11">
            <v>2240.806570205977</v>
          </cell>
          <cell r="T11">
            <v>2319.593829764115</v>
          </cell>
        </row>
      </sheetData>
      <sheetData sheetId="1">
        <row r="10">
          <cell r="D10">
            <v>2592.842105263158</v>
          </cell>
        </row>
        <row r="11">
          <cell r="D11">
            <v>1563.2419991821728</v>
          </cell>
        </row>
      </sheetData>
      <sheetData sheetId="2">
        <row r="10">
          <cell r="D10">
            <v>2625.8947368421054</v>
          </cell>
          <cell r="L10">
            <v>3664.684210526316</v>
          </cell>
        </row>
        <row r="11">
          <cell r="D11">
            <v>1560.7402496946377</v>
          </cell>
          <cell r="L11">
            <v>2223.7804914371427</v>
          </cell>
        </row>
      </sheetData>
      <sheetData sheetId="3">
        <row r="10">
          <cell r="D10">
            <v>2604.421052631579</v>
          </cell>
          <cell r="H10">
            <v>3405.0526315789475</v>
          </cell>
          <cell r="L10">
            <v>3765.8947368421054</v>
          </cell>
          <cell r="P10">
            <v>3931.1052631578946</v>
          </cell>
          <cell r="T10">
            <v>4010.210526315789</v>
          </cell>
        </row>
        <row r="11">
          <cell r="D11">
            <v>1537.8958017710017</v>
          </cell>
          <cell r="H11">
            <v>2043.7355350211028</v>
          </cell>
          <cell r="L11">
            <v>2259.4720860919115</v>
          </cell>
          <cell r="P11">
            <v>2302.822129081701</v>
          </cell>
          <cell r="T11">
            <v>2467.1056108458783</v>
          </cell>
        </row>
      </sheetData>
      <sheetData sheetId="4">
        <row r="10">
          <cell r="D10">
            <v>2664.5263157894738</v>
          </cell>
          <cell r="J10">
            <v>3501.894736842105</v>
          </cell>
          <cell r="P10">
            <v>3910.210526315789</v>
          </cell>
          <cell r="V10">
            <v>4199.368421052632</v>
          </cell>
          <cell r="AB10">
            <v>4357.736842105263</v>
          </cell>
        </row>
        <row r="11">
          <cell r="D11">
            <v>1468.3065218034524</v>
          </cell>
          <cell r="J11">
            <v>2067.593478277835</v>
          </cell>
          <cell r="P11">
            <v>2329.2745011882575</v>
          </cell>
          <cell r="V11">
            <v>2533.0833233676126</v>
          </cell>
          <cell r="AB11">
            <v>2606.6291827730975</v>
          </cell>
        </row>
      </sheetData>
      <sheetData sheetId="5">
        <row r="10">
          <cell r="D10">
            <v>2568.842105263158</v>
          </cell>
        </row>
        <row r="11">
          <cell r="D11">
            <v>1490.8077597267709</v>
          </cell>
        </row>
      </sheetData>
      <sheetData sheetId="6">
        <row r="10">
          <cell r="D10">
            <v>2711.684210526316</v>
          </cell>
          <cell r="H10">
            <v>3385.9473684210525</v>
          </cell>
        </row>
        <row r="11">
          <cell r="D11">
            <v>1576.528789742328</v>
          </cell>
          <cell r="H11">
            <v>1984.1780977239669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Data"/>
      <sheetName val="Drop Test Data"/>
      <sheetName val="Tensile Strength"/>
      <sheetName val="Figure-Eight"/>
      <sheetName val="Bends"/>
      <sheetName val="Bends (2)"/>
      <sheetName val="Cordelette"/>
      <sheetName val="Drop Tests"/>
      <sheetName val="Friction Knots"/>
      <sheetName val="Bending Fl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showGridLines="0" tabSelected="1" workbookViewId="0" topLeftCell="A55">
      <selection activeCell="C28" sqref="C28"/>
    </sheetView>
  </sheetViews>
  <sheetFormatPr defaultColWidth="9.140625" defaultRowHeight="12.75"/>
  <cols>
    <col min="1" max="1" width="29.421875" style="0" customWidth="1"/>
    <col min="2" max="2" width="13.421875" style="0" customWidth="1"/>
    <col min="3" max="3" width="12.7109375" style="0" customWidth="1"/>
  </cols>
  <sheetData>
    <row r="1" spans="1:14" ht="25.5" customHeight="1">
      <c r="A1" s="59" t="s">
        <v>51</v>
      </c>
      <c r="B1" s="83" t="s">
        <v>47</v>
      </c>
      <c r="C1" s="83" t="s">
        <v>50</v>
      </c>
      <c r="D1" s="82" t="s">
        <v>13</v>
      </c>
      <c r="E1" s="82" t="s">
        <v>14</v>
      </c>
      <c r="F1" s="82" t="s">
        <v>15</v>
      </c>
      <c r="G1" s="82" t="s">
        <v>16</v>
      </c>
      <c r="H1" s="82" t="s">
        <v>17</v>
      </c>
      <c r="I1" s="82" t="s">
        <v>82</v>
      </c>
      <c r="J1" s="82" t="s">
        <v>83</v>
      </c>
      <c r="K1" s="82" t="s">
        <v>18</v>
      </c>
      <c r="L1" s="82" t="s">
        <v>19</v>
      </c>
      <c r="M1" s="82" t="s">
        <v>48</v>
      </c>
      <c r="N1" s="84" t="s">
        <v>49</v>
      </c>
    </row>
    <row r="2" spans="1:14" ht="12.75">
      <c r="A2" s="49" t="s">
        <v>7</v>
      </c>
      <c r="B2" s="34">
        <v>2500</v>
      </c>
      <c r="C2" s="1">
        <v>2100</v>
      </c>
      <c r="D2" s="1">
        <v>2904</v>
      </c>
      <c r="E2" s="1">
        <v>2905</v>
      </c>
      <c r="F2" s="1">
        <v>2892</v>
      </c>
      <c r="G2" s="1">
        <v>2910</v>
      </c>
      <c r="H2" s="1">
        <v>2884</v>
      </c>
      <c r="I2" s="1"/>
      <c r="J2" s="1"/>
      <c r="K2" s="35">
        <f>AVERAGE(D2:H2)</f>
        <v>2899</v>
      </c>
      <c r="L2" s="6">
        <f>STDEV(D2:H2)</f>
        <v>10.677078252031311</v>
      </c>
      <c r="M2" s="6">
        <f>MAX(D2:H2)-K2</f>
        <v>11</v>
      </c>
      <c r="N2" s="70">
        <f>K2-MIN(D2:H2)</f>
        <v>15</v>
      </c>
    </row>
    <row r="3" spans="1:14" ht="12.75">
      <c r="A3" s="49" t="s">
        <v>8</v>
      </c>
      <c r="B3" s="34"/>
      <c r="C3" s="1"/>
      <c r="D3" s="1">
        <v>2668</v>
      </c>
      <c r="E3" s="1">
        <v>2554</v>
      </c>
      <c r="F3" s="1">
        <v>2647</v>
      </c>
      <c r="G3" s="1">
        <v>2419</v>
      </c>
      <c r="H3" s="1">
        <v>2441</v>
      </c>
      <c r="I3" s="1"/>
      <c r="J3" s="1"/>
      <c r="K3" s="35">
        <f aca="true" t="shared" si="0" ref="K3:K8">AVERAGE(D3:H3)</f>
        <v>2545.8</v>
      </c>
      <c r="L3" s="6">
        <f aca="true" t="shared" si="1" ref="L3:L8">STDEV(D3:H3)</f>
        <v>114.34902710561286</v>
      </c>
      <c r="M3" s="6">
        <f aca="true" t="shared" si="2" ref="M3:M8">MAX(D3:H3)-K3</f>
        <v>122.19999999999982</v>
      </c>
      <c r="N3" s="71">
        <f aca="true" t="shared" si="3" ref="N3:N8">K3-MIN(D3:H3)</f>
        <v>126.80000000000018</v>
      </c>
    </row>
    <row r="4" spans="1:14" ht="12.75">
      <c r="A4" s="49" t="s">
        <v>9</v>
      </c>
      <c r="B4" s="34">
        <v>2424</v>
      </c>
      <c r="C4" s="1"/>
      <c r="D4" s="1">
        <v>3235</v>
      </c>
      <c r="E4" s="1">
        <v>3526</v>
      </c>
      <c r="F4" s="1">
        <v>3223</v>
      </c>
      <c r="G4" s="1">
        <v>3014</v>
      </c>
      <c r="H4" s="1">
        <v>3154</v>
      </c>
      <c r="I4" s="1"/>
      <c r="J4" s="1"/>
      <c r="K4" s="35">
        <f t="shared" si="0"/>
        <v>3230.4</v>
      </c>
      <c r="L4" s="6">
        <f t="shared" si="1"/>
        <v>187.1638319761613</v>
      </c>
      <c r="M4" s="6">
        <f t="shared" si="2"/>
        <v>295.5999999999999</v>
      </c>
      <c r="N4" s="71">
        <f t="shared" si="3"/>
        <v>216.4000000000001</v>
      </c>
    </row>
    <row r="5" spans="1:14" ht="12.75">
      <c r="A5" s="49" t="s">
        <v>10</v>
      </c>
      <c r="B5" s="34">
        <v>5000</v>
      </c>
      <c r="C5" s="1"/>
      <c r="D5" s="1">
        <v>5058</v>
      </c>
      <c r="E5" s="1">
        <v>4854</v>
      </c>
      <c r="F5" s="1">
        <v>4815</v>
      </c>
      <c r="G5" s="1">
        <v>4969</v>
      </c>
      <c r="H5" s="1">
        <v>5119</v>
      </c>
      <c r="I5" s="1"/>
      <c r="J5" s="1"/>
      <c r="K5" s="35">
        <f t="shared" si="0"/>
        <v>4963</v>
      </c>
      <c r="L5" s="6">
        <f t="shared" si="1"/>
        <v>129.59745367868922</v>
      </c>
      <c r="M5" s="6">
        <f t="shared" si="2"/>
        <v>156</v>
      </c>
      <c r="N5" s="71">
        <f t="shared" si="3"/>
        <v>148</v>
      </c>
    </row>
    <row r="6" spans="1:14" ht="12.75">
      <c r="A6" s="49" t="s">
        <v>11</v>
      </c>
      <c r="B6" s="34">
        <v>4000</v>
      </c>
      <c r="C6" s="1"/>
      <c r="D6" s="1">
        <v>3968</v>
      </c>
      <c r="E6" s="1">
        <v>3862</v>
      </c>
      <c r="F6" s="1">
        <v>4015</v>
      </c>
      <c r="G6" s="1">
        <v>4396</v>
      </c>
      <c r="H6" s="1">
        <v>4043</v>
      </c>
      <c r="I6" s="1"/>
      <c r="J6" s="1"/>
      <c r="K6" s="35">
        <f t="shared" si="0"/>
        <v>4056.8</v>
      </c>
      <c r="L6" s="6">
        <f t="shared" si="1"/>
        <v>201.75901466848825</v>
      </c>
      <c r="M6" s="6">
        <f t="shared" si="2"/>
        <v>339.1999999999998</v>
      </c>
      <c r="N6" s="71">
        <f t="shared" si="3"/>
        <v>194.80000000000018</v>
      </c>
    </row>
    <row r="7" spans="1:14" ht="12.75">
      <c r="A7" s="49" t="s">
        <v>12</v>
      </c>
      <c r="B7" s="34">
        <v>3500</v>
      </c>
      <c r="C7" s="1"/>
      <c r="D7" s="1">
        <v>3902</v>
      </c>
      <c r="E7" s="1">
        <v>3832</v>
      </c>
      <c r="F7" s="1">
        <v>3853</v>
      </c>
      <c r="G7" s="1">
        <v>3909</v>
      </c>
      <c r="H7" s="1">
        <v>3811</v>
      </c>
      <c r="I7" s="1"/>
      <c r="J7" s="1"/>
      <c r="K7" s="35">
        <f t="shared" si="0"/>
        <v>3861.4</v>
      </c>
      <c r="L7" s="6">
        <f t="shared" si="1"/>
        <v>42.98022801243317</v>
      </c>
      <c r="M7" s="6">
        <f t="shared" si="2"/>
        <v>47.59999999999991</v>
      </c>
      <c r="N7" s="71">
        <f t="shared" si="3"/>
        <v>50.40000000000009</v>
      </c>
    </row>
    <row r="8" spans="1:14" ht="13.5" thickBot="1">
      <c r="A8" s="52" t="s">
        <v>6</v>
      </c>
      <c r="B8" s="81">
        <v>4000</v>
      </c>
      <c r="C8" s="53"/>
      <c r="D8" s="53">
        <v>3724</v>
      </c>
      <c r="E8" s="53">
        <v>3874</v>
      </c>
      <c r="F8" s="53">
        <v>3648</v>
      </c>
      <c r="G8" s="53">
        <v>3694</v>
      </c>
      <c r="H8" s="53">
        <v>3898</v>
      </c>
      <c r="I8" s="53"/>
      <c r="J8" s="53"/>
      <c r="K8" s="68">
        <f t="shared" si="0"/>
        <v>3767.6</v>
      </c>
      <c r="L8" s="54">
        <f t="shared" si="1"/>
        <v>111.7443510876534</v>
      </c>
      <c r="M8" s="54">
        <f t="shared" si="2"/>
        <v>130.4000000000001</v>
      </c>
      <c r="N8" s="73">
        <f t="shared" si="3"/>
        <v>119.59999999999991</v>
      </c>
    </row>
    <row r="10" ht="13.5" thickBot="1"/>
    <row r="11" spans="1:18" ht="12.75">
      <c r="A11" s="59" t="s">
        <v>20</v>
      </c>
      <c r="B11" s="60"/>
      <c r="C11" s="60"/>
      <c r="D11" s="82" t="s">
        <v>13</v>
      </c>
      <c r="E11" s="82" t="s">
        <v>14</v>
      </c>
      <c r="F11" s="82" t="s">
        <v>15</v>
      </c>
      <c r="G11" s="82" t="s">
        <v>16</v>
      </c>
      <c r="H11" s="82" t="s">
        <v>17</v>
      </c>
      <c r="I11" s="82" t="s">
        <v>82</v>
      </c>
      <c r="J11" s="82" t="s">
        <v>83</v>
      </c>
      <c r="K11" s="82" t="s">
        <v>18</v>
      </c>
      <c r="L11" s="82" t="s">
        <v>19</v>
      </c>
      <c r="M11" s="82" t="s">
        <v>48</v>
      </c>
      <c r="N11" s="84" t="s">
        <v>49</v>
      </c>
      <c r="O11" s="60" t="s">
        <v>52</v>
      </c>
      <c r="P11" s="60"/>
      <c r="Q11" s="60" t="s">
        <v>75</v>
      </c>
      <c r="R11" s="76"/>
    </row>
    <row r="12" spans="1:18" ht="12.75">
      <c r="A12" s="49" t="s">
        <v>7</v>
      </c>
      <c r="B12" s="1"/>
      <c r="C12" s="1"/>
      <c r="D12" s="1">
        <v>2618</v>
      </c>
      <c r="E12" s="1">
        <v>2712</v>
      </c>
      <c r="F12" s="1">
        <v>2634</v>
      </c>
      <c r="G12" s="1">
        <v>2675</v>
      </c>
      <c r="H12" s="1">
        <v>2673</v>
      </c>
      <c r="I12" s="1"/>
      <c r="J12" s="1"/>
      <c r="K12" s="35">
        <f aca="true" t="shared" si="4" ref="K12:K19">AVERAGE(D12:H12)</f>
        <v>2662.4</v>
      </c>
      <c r="L12" s="6">
        <f aca="true" t="shared" si="5" ref="L12:L19">STDEV(D12:H12)</f>
        <v>37.11199267084355</v>
      </c>
      <c r="M12" s="6">
        <f aca="true" t="shared" si="6" ref="M12:M19">MAX(D12:H12)-K12</f>
        <v>49.59999999999991</v>
      </c>
      <c r="N12" s="6">
        <f aca="true" t="shared" si="7" ref="N12:N19">K12-MIN(D12:H12)</f>
        <v>44.40000000000009</v>
      </c>
      <c r="O12" s="77">
        <f>K12/Q12</f>
        <v>0.9183856502242153</v>
      </c>
      <c r="P12" s="1"/>
      <c r="Q12" s="78">
        <f aca="true" t="shared" si="8" ref="Q12:Q17">K2</f>
        <v>2899</v>
      </c>
      <c r="R12" s="50"/>
    </row>
    <row r="13" spans="1:18" ht="12.75">
      <c r="A13" s="49" t="s">
        <v>8</v>
      </c>
      <c r="B13" s="1"/>
      <c r="C13" s="1"/>
      <c r="D13" s="1">
        <v>1092</v>
      </c>
      <c r="E13" s="1">
        <v>1130</v>
      </c>
      <c r="F13" s="1">
        <v>1246</v>
      </c>
      <c r="G13" s="1">
        <v>1375</v>
      </c>
      <c r="H13" s="1">
        <v>1261</v>
      </c>
      <c r="I13" s="1"/>
      <c r="J13" s="1"/>
      <c r="K13" s="35">
        <f t="shared" si="4"/>
        <v>1220.8</v>
      </c>
      <c r="L13" s="6">
        <f t="shared" si="5"/>
        <v>112.76391266712925</v>
      </c>
      <c r="M13" s="6">
        <f t="shared" si="6"/>
        <v>154.20000000000005</v>
      </c>
      <c r="N13" s="6">
        <f t="shared" si="7"/>
        <v>128.79999999999995</v>
      </c>
      <c r="O13" s="77">
        <f aca="true" t="shared" si="9" ref="O13:O19">K13/Q13</f>
        <v>0.4795349202608217</v>
      </c>
      <c r="P13" s="1"/>
      <c r="Q13" s="78">
        <f t="shared" si="8"/>
        <v>2545.8</v>
      </c>
      <c r="R13" s="51"/>
    </row>
    <row r="14" spans="1:18" ht="12.75">
      <c r="A14" s="49" t="s">
        <v>9</v>
      </c>
      <c r="B14" s="1"/>
      <c r="C14" s="1"/>
      <c r="D14" s="1">
        <v>1760</v>
      </c>
      <c r="E14" s="1">
        <v>1741</v>
      </c>
      <c r="F14" s="1">
        <v>1804</v>
      </c>
      <c r="G14" s="1">
        <v>1689</v>
      </c>
      <c r="H14" s="1">
        <v>1632</v>
      </c>
      <c r="I14" s="1"/>
      <c r="J14" s="1"/>
      <c r="K14" s="35">
        <f t="shared" si="4"/>
        <v>1725.2</v>
      </c>
      <c r="L14" s="6">
        <f t="shared" si="5"/>
        <v>66.45825757571579</v>
      </c>
      <c r="M14" s="6">
        <f t="shared" si="6"/>
        <v>78.79999999999995</v>
      </c>
      <c r="N14" s="6">
        <f t="shared" si="7"/>
        <v>93.20000000000005</v>
      </c>
      <c r="O14" s="77">
        <f t="shared" si="9"/>
        <v>0.534051510648836</v>
      </c>
      <c r="P14" s="1"/>
      <c r="Q14" s="78">
        <f t="shared" si="8"/>
        <v>3230.4</v>
      </c>
      <c r="R14" s="51"/>
    </row>
    <row r="15" spans="1:18" ht="12.75">
      <c r="A15" s="49" t="s">
        <v>10</v>
      </c>
      <c r="B15" s="1"/>
      <c r="C15" s="1"/>
      <c r="D15" s="1">
        <v>2018</v>
      </c>
      <c r="E15" s="1">
        <v>1795</v>
      </c>
      <c r="F15" s="1">
        <v>2027</v>
      </c>
      <c r="G15" s="1">
        <v>2027</v>
      </c>
      <c r="H15" s="1">
        <v>2040</v>
      </c>
      <c r="I15" s="1"/>
      <c r="J15" s="1"/>
      <c r="K15" s="35">
        <f t="shared" si="4"/>
        <v>1981.4</v>
      </c>
      <c r="L15" s="6">
        <f t="shared" si="5"/>
        <v>104.49545444659215</v>
      </c>
      <c r="M15" s="6">
        <f t="shared" si="6"/>
        <v>58.59999999999991</v>
      </c>
      <c r="N15" s="6">
        <f t="shared" si="7"/>
        <v>186.4000000000001</v>
      </c>
      <c r="O15" s="77">
        <f t="shared" si="9"/>
        <v>0.3992343340721338</v>
      </c>
      <c r="P15" s="1"/>
      <c r="Q15" s="78">
        <f t="shared" si="8"/>
        <v>4963</v>
      </c>
      <c r="R15" s="51"/>
    </row>
    <row r="16" spans="1:18" ht="12.75">
      <c r="A16" s="49" t="s">
        <v>11</v>
      </c>
      <c r="B16" s="1"/>
      <c r="C16" s="1"/>
      <c r="D16" s="1">
        <v>2502</v>
      </c>
      <c r="E16" s="1">
        <v>2283</v>
      </c>
      <c r="F16" s="1">
        <v>2463</v>
      </c>
      <c r="G16" s="1">
        <v>2605</v>
      </c>
      <c r="H16" s="1">
        <v>2527</v>
      </c>
      <c r="I16" s="1"/>
      <c r="J16" s="1"/>
      <c r="K16" s="35">
        <f t="shared" si="4"/>
        <v>2476</v>
      </c>
      <c r="L16" s="6">
        <f t="shared" si="5"/>
        <v>119.7246841716444</v>
      </c>
      <c r="M16" s="6">
        <f t="shared" si="6"/>
        <v>129</v>
      </c>
      <c r="N16" s="6">
        <f t="shared" si="7"/>
        <v>193</v>
      </c>
      <c r="O16" s="77">
        <f t="shared" si="9"/>
        <v>0.6103332676000789</v>
      </c>
      <c r="P16" s="1"/>
      <c r="Q16" s="78">
        <f t="shared" si="8"/>
        <v>4056.8</v>
      </c>
      <c r="R16" s="51"/>
    </row>
    <row r="17" spans="1:18" ht="12.75">
      <c r="A17" s="49" t="s">
        <v>74</v>
      </c>
      <c r="B17" s="1"/>
      <c r="C17" s="1"/>
      <c r="D17" s="1">
        <v>2281</v>
      </c>
      <c r="E17" s="1">
        <v>2334</v>
      </c>
      <c r="F17" s="1">
        <v>2835</v>
      </c>
      <c r="G17" s="1">
        <v>2324</v>
      </c>
      <c r="H17" s="1">
        <v>2564</v>
      </c>
      <c r="I17" s="1"/>
      <c r="J17" s="1"/>
      <c r="K17" s="35">
        <f>AVERAGE(D17:H17)</f>
        <v>2467.6</v>
      </c>
      <c r="L17" s="6">
        <f>STDEV(D17:H17)</f>
        <v>233.21942457694172</v>
      </c>
      <c r="M17" s="6">
        <f>MAX(D17:H17)-K17</f>
        <v>367.4000000000001</v>
      </c>
      <c r="N17" s="6">
        <f>K17-MIN(D17:H17)</f>
        <v>186.5999999999999</v>
      </c>
      <c r="O17" s="77">
        <f t="shared" si="9"/>
        <v>0.6390428342052105</v>
      </c>
      <c r="P17" s="1"/>
      <c r="Q17" s="78">
        <f t="shared" si="8"/>
        <v>3861.4</v>
      </c>
      <c r="R17" s="51"/>
    </row>
    <row r="18" spans="1:18" ht="12.75">
      <c r="A18" s="49" t="s">
        <v>21</v>
      </c>
      <c r="B18" s="1"/>
      <c r="C18" s="1"/>
      <c r="D18" s="1">
        <v>3515</v>
      </c>
      <c r="E18" s="1">
        <v>3241</v>
      </c>
      <c r="F18" s="1">
        <v>3248</v>
      </c>
      <c r="G18" s="1">
        <v>3199</v>
      </c>
      <c r="H18" s="1">
        <v>3437</v>
      </c>
      <c r="I18" s="1"/>
      <c r="J18" s="1"/>
      <c r="K18" s="35">
        <f t="shared" si="4"/>
        <v>3328</v>
      </c>
      <c r="L18" s="6">
        <f t="shared" si="5"/>
        <v>139.15818337417315</v>
      </c>
      <c r="M18" s="6">
        <f t="shared" si="6"/>
        <v>187</v>
      </c>
      <c r="N18" s="6">
        <f t="shared" si="7"/>
        <v>129</v>
      </c>
      <c r="O18" s="77">
        <f t="shared" si="9"/>
        <v>0.861863572797431</v>
      </c>
      <c r="P18" s="1"/>
      <c r="Q18" s="78">
        <f>K7</f>
        <v>3861.4</v>
      </c>
      <c r="R18" s="51"/>
    </row>
    <row r="19" spans="1:18" ht="13.5" thickBot="1">
      <c r="A19" s="52" t="s">
        <v>6</v>
      </c>
      <c r="B19" s="53"/>
      <c r="C19" s="53"/>
      <c r="D19" s="53">
        <v>2626</v>
      </c>
      <c r="E19" s="53">
        <v>2801</v>
      </c>
      <c r="F19" s="53">
        <v>2678</v>
      </c>
      <c r="G19" s="53">
        <v>2417</v>
      </c>
      <c r="H19" s="53">
        <v>2751</v>
      </c>
      <c r="I19" s="53"/>
      <c r="J19" s="53"/>
      <c r="K19" s="68">
        <f t="shared" si="4"/>
        <v>2654.6</v>
      </c>
      <c r="L19" s="54">
        <f t="shared" si="5"/>
        <v>148.7827274921412</v>
      </c>
      <c r="M19" s="54">
        <f t="shared" si="6"/>
        <v>146.4000000000001</v>
      </c>
      <c r="N19" s="54">
        <f t="shared" si="7"/>
        <v>237.5999999999999</v>
      </c>
      <c r="O19" s="79">
        <f t="shared" si="9"/>
        <v>0.7045864741479987</v>
      </c>
      <c r="P19" s="53"/>
      <c r="Q19" s="80">
        <f>K8</f>
        <v>3767.6</v>
      </c>
      <c r="R19" s="55"/>
    </row>
    <row r="21" ht="13.5" thickBot="1"/>
    <row r="22" spans="1:14" ht="12.75">
      <c r="A22" s="59" t="s">
        <v>53</v>
      </c>
      <c r="B22" s="82" t="s">
        <v>86</v>
      </c>
      <c r="C22" s="60"/>
      <c r="D22" s="82" t="s">
        <v>13</v>
      </c>
      <c r="E22" s="82" t="s">
        <v>14</v>
      </c>
      <c r="F22" s="82" t="s">
        <v>15</v>
      </c>
      <c r="G22" s="82" t="s">
        <v>16</v>
      </c>
      <c r="H22" s="82" t="s">
        <v>17</v>
      </c>
      <c r="I22" s="82" t="s">
        <v>82</v>
      </c>
      <c r="J22" s="82" t="s">
        <v>83</v>
      </c>
      <c r="K22" s="82" t="s">
        <v>18</v>
      </c>
      <c r="L22" s="82" t="s">
        <v>19</v>
      </c>
      <c r="M22" s="82" t="s">
        <v>48</v>
      </c>
      <c r="N22" s="84" t="s">
        <v>49</v>
      </c>
    </row>
    <row r="23" spans="1:14" ht="12.75">
      <c r="A23" s="61" t="s">
        <v>7</v>
      </c>
      <c r="B23" s="31"/>
      <c r="C23" s="31"/>
      <c r="D23" s="31">
        <v>4827</v>
      </c>
      <c r="E23" s="31">
        <v>5092</v>
      </c>
      <c r="F23" s="31">
        <v>5302</v>
      </c>
      <c r="G23" s="31">
        <v>5248</v>
      </c>
      <c r="H23" s="31">
        <v>4879</v>
      </c>
      <c r="I23" s="31"/>
      <c r="J23" s="31"/>
      <c r="K23" s="32">
        <f aca="true" t="shared" si="10" ref="K23:K29">AVERAGE(D23:H23)</f>
        <v>5069.6</v>
      </c>
      <c r="L23" s="33">
        <f aca="true" t="shared" si="11" ref="L23:L29">STDEV(D23:H23)</f>
        <v>213.02652417011535</v>
      </c>
      <c r="M23" s="33">
        <f>MAX(D23:H23)-K23</f>
        <v>232.39999999999964</v>
      </c>
      <c r="N23" s="70">
        <f>K23-MIN(D23:H23)</f>
        <v>242.60000000000036</v>
      </c>
    </row>
    <row r="24" spans="1:14" ht="12.75">
      <c r="A24" s="49" t="s">
        <v>8</v>
      </c>
      <c r="B24" s="34">
        <v>3850</v>
      </c>
      <c r="C24" s="1"/>
      <c r="D24" s="1">
        <v>2438</v>
      </c>
      <c r="E24" s="1">
        <v>2626</v>
      </c>
      <c r="F24" s="1">
        <v>2446</v>
      </c>
      <c r="G24" s="1">
        <v>2656</v>
      </c>
      <c r="H24" s="1">
        <v>2663</v>
      </c>
      <c r="I24" s="1"/>
      <c r="J24" s="1"/>
      <c r="K24" s="35">
        <f t="shared" si="10"/>
        <v>2565.8</v>
      </c>
      <c r="L24" s="6">
        <f t="shared" si="11"/>
        <v>113.89995610183608</v>
      </c>
      <c r="M24" s="6">
        <f aca="true" t="shared" si="12" ref="M24:M29">MAX(D24:H24)-K24</f>
        <v>97.19999999999982</v>
      </c>
      <c r="N24" s="71">
        <f aca="true" t="shared" si="13" ref="N24:N29">K24-MIN(D24:H24)</f>
        <v>127.80000000000018</v>
      </c>
    </row>
    <row r="25" spans="1:14" ht="12.75">
      <c r="A25" s="49" t="s">
        <v>9</v>
      </c>
      <c r="B25" s="1"/>
      <c r="C25" s="1"/>
      <c r="D25" s="1">
        <v>3233</v>
      </c>
      <c r="E25" s="1">
        <v>3261</v>
      </c>
      <c r="F25" s="1">
        <v>3172</v>
      </c>
      <c r="G25" s="1">
        <v>3300</v>
      </c>
      <c r="H25" s="1">
        <v>3205</v>
      </c>
      <c r="I25" s="1">
        <v>3536</v>
      </c>
      <c r="J25" s="1">
        <v>3273</v>
      </c>
      <c r="K25" s="35">
        <f>AVERAGE(D25:J25)</f>
        <v>3282.8571428571427</v>
      </c>
      <c r="L25" s="6">
        <f>STDEV(D25:J25)</f>
        <v>119.57344823918251</v>
      </c>
      <c r="M25" s="6">
        <f t="shared" si="12"/>
        <v>17.142857142857338</v>
      </c>
      <c r="N25" s="71">
        <f t="shared" si="13"/>
        <v>110.85714285714266</v>
      </c>
    </row>
    <row r="26" spans="1:14" ht="12.75">
      <c r="A26" s="49" t="s">
        <v>10</v>
      </c>
      <c r="B26" s="1"/>
      <c r="C26" s="1"/>
      <c r="D26" s="1">
        <v>3549</v>
      </c>
      <c r="E26" s="1">
        <v>3653</v>
      </c>
      <c r="F26" s="1">
        <v>3631</v>
      </c>
      <c r="G26" s="1">
        <v>3668</v>
      </c>
      <c r="H26" s="1">
        <v>3638</v>
      </c>
      <c r="I26" s="1"/>
      <c r="J26" s="1"/>
      <c r="K26" s="35">
        <f t="shared" si="10"/>
        <v>3627.8</v>
      </c>
      <c r="L26" s="6">
        <f t="shared" si="11"/>
        <v>46.3001079912267</v>
      </c>
      <c r="M26" s="6">
        <f t="shared" si="12"/>
        <v>40.19999999999982</v>
      </c>
      <c r="N26" s="71">
        <f t="shared" si="13"/>
        <v>78.80000000000018</v>
      </c>
    </row>
    <row r="27" spans="1:14" ht="12.75">
      <c r="A27" s="49" t="s">
        <v>11</v>
      </c>
      <c r="B27" s="1"/>
      <c r="C27" s="1"/>
      <c r="D27" s="1">
        <v>4956</v>
      </c>
      <c r="E27" s="1">
        <v>5103</v>
      </c>
      <c r="F27" s="1">
        <v>4908</v>
      </c>
      <c r="G27" s="1">
        <v>5012</v>
      </c>
      <c r="H27" s="1">
        <v>4783</v>
      </c>
      <c r="I27" s="1"/>
      <c r="J27" s="1"/>
      <c r="K27" s="35">
        <f t="shared" si="10"/>
        <v>4952.4</v>
      </c>
      <c r="L27" s="6">
        <f t="shared" si="11"/>
        <v>119.28243793618886</v>
      </c>
      <c r="M27" s="6">
        <f t="shared" si="12"/>
        <v>150.60000000000036</v>
      </c>
      <c r="N27" s="71">
        <f t="shared" si="13"/>
        <v>169.39999999999964</v>
      </c>
    </row>
    <row r="28" spans="1:14" ht="12.75">
      <c r="A28" s="49" t="s">
        <v>12</v>
      </c>
      <c r="B28" s="1"/>
      <c r="C28" s="1"/>
      <c r="D28" s="1">
        <v>5652</v>
      </c>
      <c r="E28" s="1">
        <v>5387</v>
      </c>
      <c r="F28" s="1">
        <v>5430</v>
      </c>
      <c r="G28" s="1">
        <v>5561</v>
      </c>
      <c r="H28" s="1">
        <v>5425</v>
      </c>
      <c r="I28" s="1"/>
      <c r="J28" s="1"/>
      <c r="K28" s="35">
        <f t="shared" si="10"/>
        <v>5491</v>
      </c>
      <c r="L28" s="6">
        <f t="shared" si="11"/>
        <v>111.48318258822718</v>
      </c>
      <c r="M28" s="6">
        <f t="shared" si="12"/>
        <v>161</v>
      </c>
      <c r="N28" s="71">
        <f t="shared" si="13"/>
        <v>104</v>
      </c>
    </row>
    <row r="29" spans="1:14" ht="13.5" thickBot="1">
      <c r="A29" s="52" t="s">
        <v>6</v>
      </c>
      <c r="B29" s="53"/>
      <c r="C29" s="53"/>
      <c r="D29" s="53">
        <v>6166</v>
      </c>
      <c r="E29" s="53">
        <v>5772</v>
      </c>
      <c r="F29" s="53">
        <v>6084</v>
      </c>
      <c r="G29" s="53">
        <v>6835</v>
      </c>
      <c r="H29" s="53">
        <v>6405</v>
      </c>
      <c r="I29" s="53"/>
      <c r="J29" s="53"/>
      <c r="K29" s="68">
        <f t="shared" si="10"/>
        <v>6252.4</v>
      </c>
      <c r="L29" s="54">
        <f t="shared" si="11"/>
        <v>396.6475765714408</v>
      </c>
      <c r="M29" s="54">
        <f t="shared" si="12"/>
        <v>582.6000000000004</v>
      </c>
      <c r="N29" s="73">
        <f t="shared" si="13"/>
        <v>480.39999999999964</v>
      </c>
    </row>
    <row r="31" ht="13.5" thickBot="1"/>
    <row r="32" spans="1:20" ht="12.75">
      <c r="A32" s="67" t="s">
        <v>54</v>
      </c>
      <c r="B32" s="44"/>
      <c r="C32" s="44"/>
      <c r="D32" s="82" t="s">
        <v>13</v>
      </c>
      <c r="E32" s="82" t="s">
        <v>14</v>
      </c>
      <c r="F32" s="82" t="s">
        <v>15</v>
      </c>
      <c r="G32" s="82" t="s">
        <v>16</v>
      </c>
      <c r="H32" s="82" t="s">
        <v>17</v>
      </c>
      <c r="I32" s="82" t="s">
        <v>82</v>
      </c>
      <c r="J32" s="82" t="s">
        <v>83</v>
      </c>
      <c r="K32" s="82" t="s">
        <v>18</v>
      </c>
      <c r="L32" s="82" t="s">
        <v>19</v>
      </c>
      <c r="M32" s="82" t="s">
        <v>48</v>
      </c>
      <c r="N32" s="84" t="s">
        <v>49</v>
      </c>
      <c r="O32" s="44"/>
      <c r="P32" s="44"/>
      <c r="Q32" s="44"/>
      <c r="R32" s="44"/>
      <c r="S32" s="44"/>
      <c r="T32" s="46"/>
    </row>
    <row r="33" spans="1:20" ht="12.75">
      <c r="A33" s="61" t="s">
        <v>7</v>
      </c>
      <c r="B33" s="31"/>
      <c r="C33" s="31"/>
      <c r="D33" s="31" t="s">
        <v>22</v>
      </c>
      <c r="E33" s="31"/>
      <c r="F33" s="31"/>
      <c r="G33" s="31"/>
      <c r="H33" s="31"/>
      <c r="I33" s="31"/>
      <c r="J33" s="31"/>
      <c r="K33" s="36">
        <v>5069.6</v>
      </c>
      <c r="L33" s="36">
        <v>213.02652417011535</v>
      </c>
      <c r="M33" s="36">
        <v>232.4</v>
      </c>
      <c r="N33" s="37">
        <v>242.6</v>
      </c>
      <c r="O33" s="1" t="s">
        <v>84</v>
      </c>
      <c r="P33" s="1"/>
      <c r="Q33" s="1"/>
      <c r="R33" s="1"/>
      <c r="S33" s="1"/>
      <c r="T33" s="51"/>
    </row>
    <row r="34" spans="1:20" ht="12.75">
      <c r="A34" s="49" t="s">
        <v>8</v>
      </c>
      <c r="B34" s="1"/>
      <c r="C34" s="1"/>
      <c r="D34" s="1">
        <v>2665</v>
      </c>
      <c r="E34" s="1">
        <v>2627</v>
      </c>
      <c r="F34" s="1">
        <v>2686</v>
      </c>
      <c r="G34" s="1">
        <v>2487</v>
      </c>
      <c r="H34" s="1">
        <v>2661</v>
      </c>
      <c r="I34" s="1"/>
      <c r="J34" s="1"/>
      <c r="K34" s="35">
        <f>AVERAGE(D34:H34)</f>
        <v>2625.2</v>
      </c>
      <c r="L34" s="6">
        <f>STDEV(D34:H34)</f>
        <v>80.10118600869312</v>
      </c>
      <c r="M34" s="6">
        <f>MAX(D34:H34)-K34</f>
        <v>60.80000000000018</v>
      </c>
      <c r="N34" s="15">
        <f>K34-MIN(D34:H34)</f>
        <v>138.19999999999982</v>
      </c>
      <c r="O34" s="1"/>
      <c r="P34" s="1"/>
      <c r="Q34" s="1"/>
      <c r="R34" s="1"/>
      <c r="S34" s="1"/>
      <c r="T34" s="51"/>
    </row>
    <row r="35" spans="1:20" ht="12.75">
      <c r="A35" s="49" t="s">
        <v>9</v>
      </c>
      <c r="B35" s="1"/>
      <c r="C35" s="1"/>
      <c r="D35" s="1">
        <v>3786</v>
      </c>
      <c r="E35" s="1">
        <v>3850</v>
      </c>
      <c r="F35" s="1">
        <v>3701</v>
      </c>
      <c r="G35" s="1">
        <v>4179</v>
      </c>
      <c r="H35" s="1">
        <v>4040</v>
      </c>
      <c r="I35" s="1"/>
      <c r="J35" s="1"/>
      <c r="K35" s="35">
        <f>AVERAGE(D35:H35)</f>
        <v>3911.2</v>
      </c>
      <c r="L35" s="6">
        <f>STDEV(D35:H35)</f>
        <v>194.87868020899376</v>
      </c>
      <c r="M35" s="6">
        <f>MAX(D35:H35)-K35</f>
        <v>267.8000000000002</v>
      </c>
      <c r="N35" s="15">
        <f>K35-MIN(D35:H35)</f>
        <v>210.19999999999982</v>
      </c>
      <c r="O35" s="1"/>
      <c r="P35" s="1"/>
      <c r="Q35" s="1"/>
      <c r="R35" s="1"/>
      <c r="S35" s="1"/>
      <c r="T35" s="51"/>
    </row>
    <row r="36" spans="1:20" ht="12.75">
      <c r="A36" s="49" t="s">
        <v>10</v>
      </c>
      <c r="B36" s="1"/>
      <c r="C36" s="1"/>
      <c r="D36" s="1">
        <v>4220</v>
      </c>
      <c r="E36" s="1">
        <v>4540</v>
      </c>
      <c r="F36" s="1">
        <v>4202</v>
      </c>
      <c r="G36" s="1">
        <v>4177</v>
      </c>
      <c r="H36" s="1">
        <v>4018</v>
      </c>
      <c r="I36" s="1"/>
      <c r="J36" s="1"/>
      <c r="K36" s="35">
        <f>AVERAGE(D36:H36)</f>
        <v>4231.4</v>
      </c>
      <c r="L36" s="6">
        <f>STDEV(D36:H36)</f>
        <v>190.21514135315502</v>
      </c>
      <c r="M36" s="6">
        <f>MAX(D36:H36)-K36</f>
        <v>308.60000000000036</v>
      </c>
      <c r="N36" s="15">
        <f>K36-MIN(D36:H36)</f>
        <v>213.39999999999964</v>
      </c>
      <c r="O36" s="1"/>
      <c r="P36" s="1"/>
      <c r="Q36" s="1"/>
      <c r="R36" s="1"/>
      <c r="S36" s="1"/>
      <c r="T36" s="51"/>
    </row>
    <row r="37" spans="1:20" ht="12.75">
      <c r="A37" s="49" t="s">
        <v>11</v>
      </c>
      <c r="B37" s="1"/>
      <c r="C37" s="1"/>
      <c r="D37" s="1">
        <v>5282</v>
      </c>
      <c r="E37" s="1">
        <v>5241</v>
      </c>
      <c r="F37" s="1">
        <v>5178</v>
      </c>
      <c r="G37" s="1">
        <v>5089</v>
      </c>
      <c r="H37" s="1">
        <v>4986</v>
      </c>
      <c r="I37" s="1"/>
      <c r="J37" s="1"/>
      <c r="K37" s="35">
        <f>AVERAGE(D37:H37)</f>
        <v>5155.2</v>
      </c>
      <c r="L37" s="6">
        <f>STDEV(D37:H37)</f>
        <v>119.34278361090483</v>
      </c>
      <c r="M37" s="6">
        <f>MAX(D37:H37)-K37</f>
        <v>126.80000000000018</v>
      </c>
      <c r="N37" s="15">
        <f>K37-MIN(D37:H37)</f>
        <v>169.19999999999982</v>
      </c>
      <c r="O37" s="1"/>
      <c r="P37" s="1"/>
      <c r="Q37" s="1"/>
      <c r="R37" s="1"/>
      <c r="S37" s="1"/>
      <c r="T37" s="51"/>
    </row>
    <row r="38" spans="1:20" ht="12.75">
      <c r="A38" s="49" t="s">
        <v>12</v>
      </c>
      <c r="B38" s="1"/>
      <c r="C38" s="1"/>
      <c r="D38" s="1" t="s">
        <v>22</v>
      </c>
      <c r="E38" s="1"/>
      <c r="F38" s="1"/>
      <c r="G38" s="1"/>
      <c r="H38" s="1"/>
      <c r="I38" s="1"/>
      <c r="J38" s="1"/>
      <c r="K38" s="38">
        <v>5491</v>
      </c>
      <c r="L38" s="38">
        <v>111.48318258822718</v>
      </c>
      <c r="M38" s="38">
        <v>161</v>
      </c>
      <c r="N38" s="39">
        <v>104</v>
      </c>
      <c r="O38" s="1" t="s">
        <v>84</v>
      </c>
      <c r="P38" s="1"/>
      <c r="Q38" s="1"/>
      <c r="R38" s="1"/>
      <c r="S38" s="1"/>
      <c r="T38" s="51"/>
    </row>
    <row r="39" spans="1:20" ht="12" customHeight="1" thickBot="1">
      <c r="A39" s="52" t="s">
        <v>6</v>
      </c>
      <c r="B39" s="53"/>
      <c r="C39" s="53"/>
      <c r="D39" s="53" t="s">
        <v>22</v>
      </c>
      <c r="E39" s="53"/>
      <c r="F39" s="53"/>
      <c r="G39" s="53"/>
      <c r="H39" s="53"/>
      <c r="I39" s="53"/>
      <c r="J39" s="53"/>
      <c r="K39" s="74">
        <v>6252.4</v>
      </c>
      <c r="L39" s="74">
        <v>396.6475765714408</v>
      </c>
      <c r="M39" s="74">
        <v>582.6</v>
      </c>
      <c r="N39" s="75">
        <v>480.4</v>
      </c>
      <c r="O39" s="53" t="s">
        <v>84</v>
      </c>
      <c r="P39" s="53"/>
      <c r="Q39" s="53"/>
      <c r="R39" s="53"/>
      <c r="S39" s="53"/>
      <c r="T39" s="55"/>
    </row>
    <row r="40" spans="11:12" ht="12" customHeight="1">
      <c r="K40" s="4"/>
      <c r="L40" s="3"/>
    </row>
    <row r="41" spans="11:12" ht="12" customHeight="1">
      <c r="K41" s="4"/>
      <c r="L41" s="3"/>
    </row>
    <row r="42" spans="11:12" ht="0.75" customHeight="1">
      <c r="K42" s="4"/>
      <c r="L42" s="3"/>
    </row>
    <row r="43" spans="11:12" ht="0.75" customHeight="1" thickBot="1">
      <c r="K43" s="4"/>
      <c r="L43" s="3"/>
    </row>
    <row r="44" spans="1:14" ht="12.75">
      <c r="A44" s="67" t="s">
        <v>55</v>
      </c>
      <c r="B44" s="44"/>
      <c r="C44" s="44"/>
      <c r="D44" s="82" t="s">
        <v>13</v>
      </c>
      <c r="E44" s="82" t="s">
        <v>14</v>
      </c>
      <c r="F44" s="82" t="s">
        <v>15</v>
      </c>
      <c r="G44" s="82" t="s">
        <v>16</v>
      </c>
      <c r="H44" s="82" t="s">
        <v>17</v>
      </c>
      <c r="I44" s="82" t="s">
        <v>82</v>
      </c>
      <c r="J44" s="82" t="s">
        <v>83</v>
      </c>
      <c r="K44" s="82" t="s">
        <v>18</v>
      </c>
      <c r="L44" s="82" t="s">
        <v>19</v>
      </c>
      <c r="M44" s="82" t="s">
        <v>48</v>
      </c>
      <c r="N44" s="84" t="s">
        <v>49</v>
      </c>
    </row>
    <row r="45" spans="1:14" ht="12.75">
      <c r="A45" s="61" t="s">
        <v>12</v>
      </c>
      <c r="B45" s="31"/>
      <c r="C45" s="31"/>
      <c r="D45" s="31">
        <v>5421</v>
      </c>
      <c r="E45" s="31">
        <v>5440</v>
      </c>
      <c r="F45" s="31">
        <v>5349</v>
      </c>
      <c r="G45" s="31">
        <v>5233</v>
      </c>
      <c r="H45" s="31">
        <v>5618</v>
      </c>
      <c r="I45" s="31"/>
      <c r="J45" s="31"/>
      <c r="K45" s="32">
        <f>AVERAGE(D45:H45)</f>
        <v>5412.2</v>
      </c>
      <c r="L45" s="33">
        <f>STDEV(D45:H45)</f>
        <v>140.81086605799632</v>
      </c>
      <c r="M45" s="33">
        <f>MAX(D45:H45)-K45</f>
        <v>205.80000000000018</v>
      </c>
      <c r="N45" s="70">
        <f>K45-MIN(D45:H45)</f>
        <v>179.19999999999982</v>
      </c>
    </row>
    <row r="46" spans="1:14" ht="13.5" thickBot="1">
      <c r="A46" s="52" t="s">
        <v>6</v>
      </c>
      <c r="B46" s="53"/>
      <c r="C46" s="53"/>
      <c r="D46" s="53">
        <v>5711</v>
      </c>
      <c r="E46" s="53">
        <v>6050</v>
      </c>
      <c r="F46" s="53">
        <v>5728</v>
      </c>
      <c r="G46" s="53">
        <v>6484</v>
      </c>
      <c r="H46" s="53">
        <v>5759</v>
      </c>
      <c r="I46" s="53"/>
      <c r="J46" s="53"/>
      <c r="K46" s="68">
        <f>AVERAGE(D46:H46)</f>
        <v>5946.4</v>
      </c>
      <c r="L46" s="54">
        <f>STDEV(D46:H46)</f>
        <v>330.8992293735315</v>
      </c>
      <c r="M46" s="54">
        <f>MAX(D46:H46)-K46</f>
        <v>537.6000000000004</v>
      </c>
      <c r="N46" s="73">
        <f>K46-MIN(D46:H46)</f>
        <v>235.39999999999964</v>
      </c>
    </row>
    <row r="48" ht="13.5" thickBot="1"/>
    <row r="49" spans="1:14" ht="37.5" customHeight="1">
      <c r="A49" s="67" t="s">
        <v>23</v>
      </c>
      <c r="B49" s="88" t="s">
        <v>57</v>
      </c>
      <c r="C49" s="87" t="s">
        <v>58</v>
      </c>
      <c r="D49" s="82" t="s">
        <v>13</v>
      </c>
      <c r="E49" s="82" t="s">
        <v>14</v>
      </c>
      <c r="F49" s="82" t="s">
        <v>15</v>
      </c>
      <c r="G49" s="82" t="s">
        <v>16</v>
      </c>
      <c r="H49" s="82" t="s">
        <v>17</v>
      </c>
      <c r="I49" s="82" t="s">
        <v>82</v>
      </c>
      <c r="J49" s="82" t="s">
        <v>83</v>
      </c>
      <c r="K49" s="82" t="s">
        <v>18</v>
      </c>
      <c r="L49" s="82" t="s">
        <v>19</v>
      </c>
      <c r="M49" s="82" t="s">
        <v>48</v>
      </c>
      <c r="N49" s="84" t="s">
        <v>49</v>
      </c>
    </row>
    <row r="50" spans="1:14" ht="12.75">
      <c r="A50" s="61" t="s">
        <v>7</v>
      </c>
      <c r="B50" s="31">
        <v>2696</v>
      </c>
      <c r="C50" s="33">
        <f>1.7*B50</f>
        <v>4583.2</v>
      </c>
      <c r="D50" s="31">
        <v>5173</v>
      </c>
      <c r="E50" s="31">
        <v>5001</v>
      </c>
      <c r="F50" s="31">
        <v>4837</v>
      </c>
      <c r="G50" s="31">
        <v>4919</v>
      </c>
      <c r="H50" s="31">
        <v>5285</v>
      </c>
      <c r="I50" s="31"/>
      <c r="J50" s="31"/>
      <c r="K50" s="32">
        <f aca="true" t="shared" si="14" ref="K50:K56">AVERAGE(D50:H50)</f>
        <v>5043</v>
      </c>
      <c r="L50" s="33">
        <f aca="true" t="shared" si="15" ref="L50:L56">STDEV(D50:H50)</f>
        <v>183.73894524569363</v>
      </c>
      <c r="M50" s="33">
        <f aca="true" t="shared" si="16" ref="M50:M56">MAX(D50:H50)-K50</f>
        <v>242</v>
      </c>
      <c r="N50" s="70">
        <f aca="true" t="shared" si="17" ref="N50:N56">K50-MIN(D50:H50)</f>
        <v>206</v>
      </c>
    </row>
    <row r="51" spans="1:14" ht="12.75">
      <c r="A51" s="49" t="s">
        <v>8</v>
      </c>
      <c r="B51" s="1">
        <v>2696</v>
      </c>
      <c r="C51" s="6">
        <f aca="true" t="shared" si="18" ref="C51:C56">1.7*B51</f>
        <v>4583.2</v>
      </c>
      <c r="D51" s="1">
        <v>2663</v>
      </c>
      <c r="E51" s="1">
        <v>2356</v>
      </c>
      <c r="F51" s="1">
        <v>2345</v>
      </c>
      <c r="G51" s="1">
        <v>2633</v>
      </c>
      <c r="H51" s="1">
        <v>2636</v>
      </c>
      <c r="I51" s="1"/>
      <c r="J51" s="1"/>
      <c r="K51" s="35">
        <f t="shared" si="14"/>
        <v>2526.6</v>
      </c>
      <c r="L51" s="6">
        <f t="shared" si="15"/>
        <v>161.22747904746205</v>
      </c>
      <c r="M51" s="6">
        <f t="shared" si="16"/>
        <v>136.4000000000001</v>
      </c>
      <c r="N51" s="71">
        <f t="shared" si="17"/>
        <v>181.5999999999999</v>
      </c>
    </row>
    <row r="52" spans="1:14" ht="12.75">
      <c r="A52" s="49" t="s">
        <v>9</v>
      </c>
      <c r="B52" s="1">
        <v>2696</v>
      </c>
      <c r="C52" s="6">
        <f t="shared" si="18"/>
        <v>4583.2</v>
      </c>
      <c r="D52" s="1">
        <v>3786</v>
      </c>
      <c r="E52" s="1">
        <v>3502</v>
      </c>
      <c r="F52" s="1">
        <v>3676</v>
      </c>
      <c r="G52" s="1">
        <v>4104</v>
      </c>
      <c r="H52" s="1">
        <v>3761</v>
      </c>
      <c r="I52" s="1"/>
      <c r="J52" s="1"/>
      <c r="K52" s="35">
        <f t="shared" si="14"/>
        <v>3765.8</v>
      </c>
      <c r="L52" s="6">
        <f t="shared" si="15"/>
        <v>219.3540517063664</v>
      </c>
      <c r="M52" s="6">
        <f t="shared" si="16"/>
        <v>338.1999999999998</v>
      </c>
      <c r="N52" s="71">
        <f t="shared" si="17"/>
        <v>263.8000000000002</v>
      </c>
    </row>
    <row r="53" spans="1:14" ht="12.75">
      <c r="A53" s="49" t="s">
        <v>10</v>
      </c>
      <c r="B53" s="1">
        <v>2696</v>
      </c>
      <c r="C53" s="6">
        <f t="shared" si="18"/>
        <v>4583.2</v>
      </c>
      <c r="D53" s="1">
        <v>3859</v>
      </c>
      <c r="E53" s="1">
        <v>4164</v>
      </c>
      <c r="F53" s="1">
        <v>3801</v>
      </c>
      <c r="G53" s="1">
        <v>4144</v>
      </c>
      <c r="H53" s="1">
        <v>4325</v>
      </c>
      <c r="I53" s="1"/>
      <c r="J53" s="1"/>
      <c r="K53" s="35">
        <f t="shared" si="14"/>
        <v>4058.6</v>
      </c>
      <c r="L53" s="6">
        <f t="shared" si="15"/>
        <v>221.11603288771428</v>
      </c>
      <c r="M53" s="6">
        <f t="shared" si="16"/>
        <v>266.4000000000001</v>
      </c>
      <c r="N53" s="71">
        <f t="shared" si="17"/>
        <v>257.5999999999999</v>
      </c>
    </row>
    <row r="54" spans="1:14" ht="12.75">
      <c r="A54" s="49" t="s">
        <v>11</v>
      </c>
      <c r="B54" s="1">
        <v>2696</v>
      </c>
      <c r="C54" s="6">
        <f t="shared" si="18"/>
        <v>4583.2</v>
      </c>
      <c r="D54" s="1">
        <v>5098</v>
      </c>
      <c r="E54" s="1">
        <v>5320</v>
      </c>
      <c r="F54" s="1">
        <v>4815</v>
      </c>
      <c r="G54" s="1">
        <v>5137</v>
      </c>
      <c r="H54" s="1">
        <v>5165</v>
      </c>
      <c r="I54" s="1"/>
      <c r="J54" s="1"/>
      <c r="K54" s="35">
        <f t="shared" si="14"/>
        <v>5107</v>
      </c>
      <c r="L54" s="6">
        <f t="shared" si="15"/>
        <v>183.6967609948526</v>
      </c>
      <c r="M54" s="6">
        <f t="shared" si="16"/>
        <v>213</v>
      </c>
      <c r="N54" s="71">
        <f t="shared" si="17"/>
        <v>292</v>
      </c>
    </row>
    <row r="55" spans="1:14" ht="12.75">
      <c r="A55" s="49" t="s">
        <v>78</v>
      </c>
      <c r="B55" s="1">
        <v>2696</v>
      </c>
      <c r="C55" s="6">
        <f t="shared" si="18"/>
        <v>4583.2</v>
      </c>
      <c r="D55" s="1">
        <v>3243</v>
      </c>
      <c r="E55" s="1">
        <v>2955</v>
      </c>
      <c r="F55" s="1">
        <v>3083</v>
      </c>
      <c r="G55" s="1">
        <v>2603</v>
      </c>
      <c r="H55" s="1">
        <v>2970</v>
      </c>
      <c r="I55" s="1"/>
      <c r="J55" s="1"/>
      <c r="K55" s="35">
        <f t="shared" si="14"/>
        <v>2970.8</v>
      </c>
      <c r="L55" s="6">
        <f t="shared" si="15"/>
        <v>235.69514207976212</v>
      </c>
      <c r="M55" s="6">
        <f t="shared" si="16"/>
        <v>272.1999999999998</v>
      </c>
      <c r="N55" s="71">
        <f t="shared" si="17"/>
        <v>367.8000000000002</v>
      </c>
    </row>
    <row r="56" spans="1:14" ht="12.75">
      <c r="A56" s="58" t="s">
        <v>6</v>
      </c>
      <c r="B56" s="2">
        <v>2696</v>
      </c>
      <c r="C56" s="7">
        <f t="shared" si="18"/>
        <v>4583.2</v>
      </c>
      <c r="D56" s="2">
        <v>6276</v>
      </c>
      <c r="E56" s="2">
        <v>5319</v>
      </c>
      <c r="F56" s="2">
        <v>5770</v>
      </c>
      <c r="G56" s="2">
        <v>5282</v>
      </c>
      <c r="H56" s="2">
        <v>5509</v>
      </c>
      <c r="I56" s="2"/>
      <c r="J56" s="2"/>
      <c r="K56" s="30">
        <f t="shared" si="14"/>
        <v>5631.2</v>
      </c>
      <c r="L56" s="7">
        <f t="shared" si="15"/>
        <v>409.07664318560523</v>
      </c>
      <c r="M56" s="7">
        <f t="shared" si="16"/>
        <v>644.8000000000002</v>
      </c>
      <c r="N56" s="72">
        <f t="shared" si="17"/>
        <v>349.1999999999998</v>
      </c>
    </row>
    <row r="57" spans="1:14" ht="13.5" thickBot="1">
      <c r="A57" s="52" t="s">
        <v>79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5"/>
    </row>
    <row r="59" ht="13.5" thickBot="1"/>
    <row r="60" spans="1:21" ht="12.75">
      <c r="A60" s="67" t="s">
        <v>24</v>
      </c>
      <c r="B60" s="44"/>
      <c r="C60" s="44"/>
      <c r="D60" s="82" t="s">
        <v>13</v>
      </c>
      <c r="E60" s="82" t="s">
        <v>14</v>
      </c>
      <c r="F60" s="82" t="s">
        <v>15</v>
      </c>
      <c r="G60" s="82" t="s">
        <v>16</v>
      </c>
      <c r="H60" s="82" t="s">
        <v>17</v>
      </c>
      <c r="I60" s="82" t="s">
        <v>82</v>
      </c>
      <c r="J60" s="82" t="s">
        <v>83</v>
      </c>
      <c r="K60" s="82" t="s">
        <v>18</v>
      </c>
      <c r="L60" s="82" t="s">
        <v>19</v>
      </c>
      <c r="M60" s="82" t="s">
        <v>48</v>
      </c>
      <c r="N60" s="84" t="s">
        <v>49</v>
      </c>
      <c r="O60" s="44"/>
      <c r="P60" s="44"/>
      <c r="Q60" s="44"/>
      <c r="R60" s="44"/>
      <c r="S60" s="44"/>
      <c r="T60" s="44"/>
      <c r="U60" s="46"/>
    </row>
    <row r="61" spans="1:21" ht="12.75">
      <c r="A61" s="61" t="s">
        <v>7</v>
      </c>
      <c r="B61" s="31"/>
      <c r="C61" s="31"/>
      <c r="D61" s="42" t="s">
        <v>25</v>
      </c>
      <c r="E61" s="31"/>
      <c r="F61" s="31"/>
      <c r="G61" s="31"/>
      <c r="H61" s="31"/>
      <c r="I61" s="31"/>
      <c r="J61" s="31"/>
      <c r="K61" s="40">
        <v>5043</v>
      </c>
      <c r="L61" s="36">
        <v>183.73894524569363</v>
      </c>
      <c r="M61" s="36">
        <v>242</v>
      </c>
      <c r="N61" s="37">
        <v>206</v>
      </c>
      <c r="O61" s="1" t="s">
        <v>81</v>
      </c>
      <c r="P61" s="1"/>
      <c r="Q61" s="1"/>
      <c r="R61" s="1"/>
      <c r="S61" s="1"/>
      <c r="T61" s="1"/>
      <c r="U61" s="51"/>
    </row>
    <row r="62" spans="1:21" ht="12.75">
      <c r="A62" s="49" t="s">
        <v>8</v>
      </c>
      <c r="B62" s="1"/>
      <c r="C62" s="1"/>
      <c r="D62" s="85" t="s">
        <v>25</v>
      </c>
      <c r="E62" s="1"/>
      <c r="F62" s="1"/>
      <c r="G62" s="1"/>
      <c r="H62" s="1"/>
      <c r="I62" s="1"/>
      <c r="J62" s="1"/>
      <c r="K62" s="41">
        <v>2526.6</v>
      </c>
      <c r="L62" s="38">
        <v>161.22747904746205</v>
      </c>
      <c r="M62" s="38">
        <v>136.4</v>
      </c>
      <c r="N62" s="39">
        <v>181.6</v>
      </c>
      <c r="O62" s="1" t="s">
        <v>81</v>
      </c>
      <c r="P62" s="1"/>
      <c r="Q62" s="1"/>
      <c r="R62" s="1"/>
      <c r="S62" s="1"/>
      <c r="T62" s="1"/>
      <c r="U62" s="51"/>
    </row>
    <row r="63" spans="1:21" ht="12.75">
      <c r="A63" s="49" t="s">
        <v>9</v>
      </c>
      <c r="B63" s="1"/>
      <c r="C63" s="1"/>
      <c r="D63" s="85" t="s">
        <v>25</v>
      </c>
      <c r="E63" s="1"/>
      <c r="F63" s="1"/>
      <c r="G63" s="1"/>
      <c r="H63" s="1"/>
      <c r="I63" s="1"/>
      <c r="J63" s="1"/>
      <c r="K63" s="41">
        <v>3765.8</v>
      </c>
      <c r="L63" s="38">
        <v>219.3540517063664</v>
      </c>
      <c r="M63" s="38">
        <v>338.2</v>
      </c>
      <c r="N63" s="39">
        <v>263.8</v>
      </c>
      <c r="O63" s="1" t="s">
        <v>81</v>
      </c>
      <c r="P63" s="1"/>
      <c r="Q63" s="1"/>
      <c r="R63" s="1"/>
      <c r="S63" s="1"/>
      <c r="T63" s="1"/>
      <c r="U63" s="51"/>
    </row>
    <row r="64" spans="1:21" ht="12.75">
      <c r="A64" s="49" t="s">
        <v>10</v>
      </c>
      <c r="B64" s="1"/>
      <c r="C64" s="1"/>
      <c r="D64" s="85" t="s">
        <v>25</v>
      </c>
      <c r="E64" s="1"/>
      <c r="F64" s="1"/>
      <c r="G64" s="1"/>
      <c r="H64" s="1"/>
      <c r="I64" s="1"/>
      <c r="J64" s="1"/>
      <c r="K64" s="41">
        <v>4058.6</v>
      </c>
      <c r="L64" s="38">
        <v>221.11603288771428</v>
      </c>
      <c r="M64" s="38">
        <v>266.4</v>
      </c>
      <c r="N64" s="39">
        <v>257.6</v>
      </c>
      <c r="O64" s="1" t="s">
        <v>81</v>
      </c>
      <c r="P64" s="1"/>
      <c r="Q64" s="1"/>
      <c r="R64" s="1"/>
      <c r="S64" s="1"/>
      <c r="T64" s="1"/>
      <c r="U64" s="51"/>
    </row>
    <row r="65" spans="1:21" ht="12.75">
      <c r="A65" s="49" t="s">
        <v>11</v>
      </c>
      <c r="B65" s="1"/>
      <c r="C65" s="1"/>
      <c r="D65" s="85" t="s">
        <v>25</v>
      </c>
      <c r="E65" s="1"/>
      <c r="F65" s="1"/>
      <c r="G65" s="1"/>
      <c r="H65" s="1"/>
      <c r="I65" s="1"/>
      <c r="J65" s="1"/>
      <c r="K65" s="41">
        <v>5107</v>
      </c>
      <c r="L65" s="38">
        <v>183.6967609948526</v>
      </c>
      <c r="M65" s="38">
        <v>213</v>
      </c>
      <c r="N65" s="39">
        <v>292</v>
      </c>
      <c r="O65" s="1" t="s">
        <v>81</v>
      </c>
      <c r="P65" s="1"/>
      <c r="Q65" s="1"/>
      <c r="R65" s="1"/>
      <c r="S65" s="1"/>
      <c r="T65" s="1"/>
      <c r="U65" s="51"/>
    </row>
    <row r="66" spans="1:21" ht="12.75">
      <c r="A66" s="49" t="s">
        <v>56</v>
      </c>
      <c r="B66" s="1"/>
      <c r="C66" s="1"/>
      <c r="D66" s="1">
        <v>4983</v>
      </c>
      <c r="E66" s="1">
        <v>4151</v>
      </c>
      <c r="F66" s="1">
        <v>4249</v>
      </c>
      <c r="G66" s="1">
        <v>5003</v>
      </c>
      <c r="H66" s="1">
        <v>4022</v>
      </c>
      <c r="I66" s="1"/>
      <c r="J66" s="1"/>
      <c r="K66" s="35">
        <f>AVERAGE(D66:H66)</f>
        <v>4481.6</v>
      </c>
      <c r="L66" s="6">
        <f>STDEV(D66:H66)</f>
        <v>473.785605522161</v>
      </c>
      <c r="M66" s="6">
        <f>MAX(D66:H66)-K66</f>
        <v>521.3999999999996</v>
      </c>
      <c r="N66" s="15">
        <f>K66-MIN(D66:H66)</f>
        <v>459.60000000000036</v>
      </c>
      <c r="O66" s="1"/>
      <c r="P66" s="1"/>
      <c r="Q66" s="1"/>
      <c r="R66" s="1"/>
      <c r="S66" s="1"/>
      <c r="T66" s="1"/>
      <c r="U66" s="51"/>
    </row>
    <row r="67" spans="1:21" ht="13.5" thickBot="1">
      <c r="A67" s="52" t="s">
        <v>6</v>
      </c>
      <c r="B67" s="53"/>
      <c r="C67" s="53"/>
      <c r="D67" s="53">
        <v>6746</v>
      </c>
      <c r="E67" s="53">
        <v>5879</v>
      </c>
      <c r="F67" s="53">
        <v>6167</v>
      </c>
      <c r="G67" s="53">
        <v>5804</v>
      </c>
      <c r="H67" s="53">
        <v>6063</v>
      </c>
      <c r="I67" s="53"/>
      <c r="J67" s="53"/>
      <c r="K67" s="68">
        <f>AVERAGE(D67:H67)</f>
        <v>6131.8</v>
      </c>
      <c r="L67" s="54">
        <f>STDEV(D67:H67)</f>
        <v>372.3488955267666</v>
      </c>
      <c r="M67" s="54">
        <f>MAX(D67:H67)-K67</f>
        <v>614.1999999999998</v>
      </c>
      <c r="N67" s="69">
        <f>K67-MIN(D67:H67)</f>
        <v>327.8000000000002</v>
      </c>
      <c r="O67" s="53"/>
      <c r="P67" s="53"/>
      <c r="Q67" s="53"/>
      <c r="R67" s="53"/>
      <c r="S67" s="53"/>
      <c r="T67" s="53"/>
      <c r="U67" s="55"/>
    </row>
    <row r="69" ht="13.5" thickBot="1">
      <c r="J69" s="3"/>
    </row>
    <row r="70" spans="1:4" ht="38.25">
      <c r="A70" s="59" t="s">
        <v>85</v>
      </c>
      <c r="B70" s="60"/>
      <c r="C70" s="60"/>
      <c r="D70" s="86" t="s">
        <v>59</v>
      </c>
    </row>
    <row r="71" spans="1:4" ht="12.75">
      <c r="A71" s="61" t="s">
        <v>7</v>
      </c>
      <c r="B71" s="31"/>
      <c r="C71" s="31"/>
      <c r="D71" s="62" t="s">
        <v>27</v>
      </c>
    </row>
    <row r="72" spans="1:4" ht="12.75">
      <c r="A72" s="49" t="s">
        <v>8</v>
      </c>
      <c r="B72" s="1"/>
      <c r="C72" s="1"/>
      <c r="D72" s="63">
        <v>2592.842105263158</v>
      </c>
    </row>
    <row r="73" spans="1:4" ht="12.75">
      <c r="A73" s="49" t="s">
        <v>9</v>
      </c>
      <c r="B73" s="1"/>
      <c r="C73" s="1"/>
      <c r="D73" s="63">
        <v>3664.684210526316</v>
      </c>
    </row>
    <row r="74" spans="1:4" ht="12.75">
      <c r="A74" s="49" t="s">
        <v>10</v>
      </c>
      <c r="B74" s="1"/>
      <c r="C74" s="1"/>
      <c r="D74" s="63">
        <v>4010.210526315789</v>
      </c>
    </row>
    <row r="75" spans="1:4" ht="12.75">
      <c r="A75" s="49" t="s">
        <v>11</v>
      </c>
      <c r="B75" s="1"/>
      <c r="C75" s="1"/>
      <c r="D75" s="64" t="s">
        <v>27</v>
      </c>
    </row>
    <row r="76" spans="1:4" ht="12.75">
      <c r="A76" s="49" t="s">
        <v>76</v>
      </c>
      <c r="B76" s="1"/>
      <c r="C76" s="1"/>
      <c r="D76" s="63">
        <v>2568.842105263158</v>
      </c>
    </row>
    <row r="77" spans="1:4" ht="12.75">
      <c r="A77" s="58" t="s">
        <v>6</v>
      </c>
      <c r="B77" s="2"/>
      <c r="C77" s="2"/>
      <c r="D77" s="65" t="s">
        <v>26</v>
      </c>
    </row>
    <row r="78" spans="1:9" ht="13.5" thickBot="1">
      <c r="A78" s="52" t="s">
        <v>77</v>
      </c>
      <c r="B78" s="53"/>
      <c r="C78" s="53"/>
      <c r="D78" s="66"/>
      <c r="E78" s="3"/>
      <c r="F78" s="3"/>
      <c r="G78" s="3"/>
      <c r="H78" s="3"/>
      <c r="I78" s="3"/>
    </row>
    <row r="79" spans="4:9" ht="12.75">
      <c r="D79" s="5"/>
      <c r="E79" s="3"/>
      <c r="F79" s="3"/>
      <c r="G79" s="3"/>
      <c r="H79" s="3"/>
      <c r="I79" s="3"/>
    </row>
    <row r="80" spans="4:15" ht="13.5" thickBot="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43"/>
      <c r="B81" s="44"/>
      <c r="C81" s="44"/>
      <c r="D81" s="56" t="s">
        <v>60</v>
      </c>
      <c r="E81" s="57" t="s">
        <v>35</v>
      </c>
      <c r="F81" s="45" t="s">
        <v>36</v>
      </c>
      <c r="G81" s="57" t="s">
        <v>37</v>
      </c>
      <c r="H81" s="45" t="s">
        <v>61</v>
      </c>
      <c r="I81" s="57" t="s">
        <v>37</v>
      </c>
      <c r="J81" s="45" t="s">
        <v>62</v>
      </c>
      <c r="K81" s="57" t="s">
        <v>35</v>
      </c>
      <c r="L81" s="45" t="s">
        <v>62</v>
      </c>
      <c r="M81" s="57" t="s">
        <v>37</v>
      </c>
      <c r="N81" s="45" t="s">
        <v>62</v>
      </c>
      <c r="O81" s="46" t="s">
        <v>40</v>
      </c>
    </row>
    <row r="82" spans="1:15" ht="12.75">
      <c r="A82" s="47" t="s">
        <v>34</v>
      </c>
      <c r="B82" s="2"/>
      <c r="C82" s="12"/>
      <c r="D82" s="11" t="s">
        <v>38</v>
      </c>
      <c r="E82" s="12" t="s">
        <v>39</v>
      </c>
      <c r="F82" s="2" t="s">
        <v>38</v>
      </c>
      <c r="G82" s="12" t="s">
        <v>39</v>
      </c>
      <c r="H82" s="2" t="s">
        <v>38</v>
      </c>
      <c r="I82" s="12" t="s">
        <v>39</v>
      </c>
      <c r="J82" s="2" t="s">
        <v>38</v>
      </c>
      <c r="K82" s="12" t="s">
        <v>39</v>
      </c>
      <c r="L82" s="2" t="s">
        <v>38</v>
      </c>
      <c r="M82" s="12" t="s">
        <v>39</v>
      </c>
      <c r="N82" s="2" t="s">
        <v>38</v>
      </c>
      <c r="O82" s="48" t="s">
        <v>39</v>
      </c>
    </row>
    <row r="83" spans="1:15" ht="12.75">
      <c r="A83" s="49" t="s">
        <v>7</v>
      </c>
      <c r="B83" s="1"/>
      <c r="C83" s="1"/>
      <c r="D83" s="10">
        <v>2374</v>
      </c>
      <c r="E83" s="9">
        <v>3</v>
      </c>
      <c r="F83" s="1">
        <v>2099</v>
      </c>
      <c r="G83" s="9">
        <v>4</v>
      </c>
      <c r="H83" s="1">
        <v>363</v>
      </c>
      <c r="I83" s="9"/>
      <c r="J83" s="1">
        <v>628</v>
      </c>
      <c r="K83" s="9">
        <v>1</v>
      </c>
      <c r="L83" s="1"/>
      <c r="M83" s="9"/>
      <c r="N83" s="1"/>
      <c r="O83" s="51"/>
    </row>
    <row r="84" spans="1:15" ht="12.75">
      <c r="A84" s="49" t="s">
        <v>9</v>
      </c>
      <c r="B84" s="1"/>
      <c r="C84" s="1" t="s">
        <v>41</v>
      </c>
      <c r="D84" s="10">
        <v>3038</v>
      </c>
      <c r="E84" s="9">
        <v>3</v>
      </c>
      <c r="F84" s="1">
        <v>309</v>
      </c>
      <c r="G84" s="9"/>
      <c r="H84" s="1">
        <v>343</v>
      </c>
      <c r="I84" s="9"/>
      <c r="J84" s="1">
        <v>1351</v>
      </c>
      <c r="K84" s="9">
        <v>2</v>
      </c>
      <c r="L84" s="1"/>
      <c r="M84" s="9"/>
      <c r="N84" s="1"/>
      <c r="O84" s="51"/>
    </row>
    <row r="85" spans="1:15" ht="12.75">
      <c r="A85" s="49" t="s">
        <v>10</v>
      </c>
      <c r="B85" s="1"/>
      <c r="C85" s="1"/>
      <c r="D85" s="10">
        <v>1910</v>
      </c>
      <c r="E85" s="9"/>
      <c r="F85" s="1">
        <v>1196</v>
      </c>
      <c r="G85" s="9">
        <v>4</v>
      </c>
      <c r="H85" s="1">
        <v>380</v>
      </c>
      <c r="I85" s="9"/>
      <c r="J85" s="1">
        <v>1729</v>
      </c>
      <c r="K85" s="9"/>
      <c r="L85" s="1"/>
      <c r="M85" s="9"/>
      <c r="N85" s="1"/>
      <c r="O85" s="51"/>
    </row>
    <row r="86" spans="1:15" ht="12.75">
      <c r="A86" s="49" t="s">
        <v>11</v>
      </c>
      <c r="B86" s="1"/>
      <c r="C86" s="1"/>
      <c r="D86" s="10">
        <v>2366</v>
      </c>
      <c r="E86" s="9">
        <v>3</v>
      </c>
      <c r="F86" s="1">
        <v>690</v>
      </c>
      <c r="G86" s="9">
        <v>4</v>
      </c>
      <c r="H86" s="1">
        <v>289</v>
      </c>
      <c r="I86" s="9"/>
      <c r="J86" s="1">
        <v>902</v>
      </c>
      <c r="K86" s="9">
        <v>2</v>
      </c>
      <c r="L86" s="1"/>
      <c r="M86" s="9"/>
      <c r="N86" s="1"/>
      <c r="O86" s="51"/>
    </row>
    <row r="87" spans="1:15" ht="12.75">
      <c r="A87" s="49" t="s">
        <v>12</v>
      </c>
      <c r="B87" s="1"/>
      <c r="C87" s="1"/>
      <c r="D87" s="10">
        <v>476</v>
      </c>
      <c r="E87" s="9"/>
      <c r="F87" s="1">
        <v>272</v>
      </c>
      <c r="G87" s="9"/>
      <c r="H87" s="1">
        <v>27</v>
      </c>
      <c r="I87" s="9"/>
      <c r="J87" s="1">
        <v>500</v>
      </c>
      <c r="K87" s="9">
        <v>3</v>
      </c>
      <c r="L87" s="1">
        <v>665</v>
      </c>
      <c r="M87" s="9"/>
      <c r="N87" s="1">
        <v>1017</v>
      </c>
      <c r="O87" s="51"/>
    </row>
    <row r="88" spans="1:15" ht="12.75">
      <c r="A88" s="58" t="s">
        <v>6</v>
      </c>
      <c r="B88" s="2"/>
      <c r="C88" s="2"/>
      <c r="D88" s="11">
        <v>412</v>
      </c>
      <c r="E88" s="12"/>
      <c r="F88" s="2">
        <v>246</v>
      </c>
      <c r="G88" s="12"/>
      <c r="H88" s="2">
        <v>401</v>
      </c>
      <c r="I88" s="12"/>
      <c r="J88" s="2">
        <v>333</v>
      </c>
      <c r="K88" s="12"/>
      <c r="L88" s="2">
        <v>756</v>
      </c>
      <c r="M88" s="12">
        <v>2</v>
      </c>
      <c r="N88" s="2"/>
      <c r="O88" s="48"/>
    </row>
    <row r="89" spans="1:15" ht="12.75">
      <c r="A89" s="49" t="s">
        <v>42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51"/>
    </row>
    <row r="90" spans="1:15" ht="12.75">
      <c r="A90" s="49" t="s">
        <v>43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51"/>
    </row>
    <row r="91" spans="1:15" ht="13.5" thickBot="1">
      <c r="A91" s="52" t="s">
        <v>44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5"/>
    </row>
    <row r="93" ht="13.5" thickBot="1"/>
    <row r="94" spans="1:11" ht="12.75">
      <c r="A94" s="43"/>
      <c r="B94" s="44"/>
      <c r="C94" s="44"/>
      <c r="D94" s="45" t="s">
        <v>46</v>
      </c>
      <c r="E94" s="44"/>
      <c r="F94" s="44"/>
      <c r="G94" s="44"/>
      <c r="H94" s="44"/>
      <c r="I94" s="44"/>
      <c r="J94" s="44"/>
      <c r="K94" s="46"/>
    </row>
    <row r="95" spans="1:11" ht="12.75">
      <c r="A95" s="47" t="s">
        <v>45</v>
      </c>
      <c r="B95" s="2"/>
      <c r="C95" s="2"/>
      <c r="D95" s="2">
        <v>0</v>
      </c>
      <c r="E95" s="2">
        <v>50</v>
      </c>
      <c r="F95" s="2">
        <v>100</v>
      </c>
      <c r="G95" s="2">
        <v>200</v>
      </c>
      <c r="H95" s="2">
        <v>400</v>
      </c>
      <c r="I95" s="2">
        <v>600</v>
      </c>
      <c r="J95" s="2">
        <v>800</v>
      </c>
      <c r="K95" s="48">
        <v>1000</v>
      </c>
    </row>
    <row r="96" spans="1:11" ht="12.75">
      <c r="A96" s="49" t="s">
        <v>7</v>
      </c>
      <c r="B96" s="1"/>
      <c r="C96" s="1"/>
      <c r="D96" s="6">
        <f>K2</f>
        <v>2899</v>
      </c>
      <c r="E96" s="1"/>
      <c r="F96" s="1"/>
      <c r="G96" s="1">
        <v>2910</v>
      </c>
      <c r="H96" s="1">
        <v>2906</v>
      </c>
      <c r="I96" s="1">
        <v>2887</v>
      </c>
      <c r="J96" s="1">
        <v>2904</v>
      </c>
      <c r="K96" s="50">
        <v>2884</v>
      </c>
    </row>
    <row r="97" spans="1:11" ht="12.75">
      <c r="A97" s="49" t="s">
        <v>8</v>
      </c>
      <c r="B97" s="1"/>
      <c r="C97" s="1"/>
      <c r="D97" s="6">
        <f aca="true" t="shared" si="19" ref="D97:D102">K3</f>
        <v>2545.8</v>
      </c>
      <c r="E97" s="1">
        <v>2319</v>
      </c>
      <c r="F97" s="1">
        <v>1852</v>
      </c>
      <c r="G97" s="1">
        <v>1776</v>
      </c>
      <c r="H97" s="1">
        <v>1419</v>
      </c>
      <c r="I97" s="1">
        <v>1311</v>
      </c>
      <c r="J97" s="1">
        <v>1397</v>
      </c>
      <c r="K97" s="51">
        <v>1405</v>
      </c>
    </row>
    <row r="98" spans="1:11" ht="12.75">
      <c r="A98" s="49" t="s">
        <v>9</v>
      </c>
      <c r="B98" s="1"/>
      <c r="C98" s="1"/>
      <c r="D98" s="6">
        <f t="shared" si="19"/>
        <v>3230.4</v>
      </c>
      <c r="E98" s="1"/>
      <c r="F98" s="1"/>
      <c r="G98" s="1">
        <v>3013</v>
      </c>
      <c r="H98" s="1">
        <v>2650</v>
      </c>
      <c r="I98" s="1">
        <v>2497</v>
      </c>
      <c r="J98" s="1">
        <v>2513</v>
      </c>
      <c r="K98" s="51"/>
    </row>
    <row r="99" spans="1:11" ht="12.75">
      <c r="A99" s="49" t="s">
        <v>10</v>
      </c>
      <c r="B99" s="1"/>
      <c r="C99" s="1"/>
      <c r="D99" s="6">
        <f t="shared" si="19"/>
        <v>4963</v>
      </c>
      <c r="E99" s="1">
        <v>3245</v>
      </c>
      <c r="F99" s="1">
        <v>3303</v>
      </c>
      <c r="G99" s="1">
        <v>2616</v>
      </c>
      <c r="H99" s="1">
        <v>2456</v>
      </c>
      <c r="I99" s="1">
        <v>1966</v>
      </c>
      <c r="J99" s="1">
        <v>2222</v>
      </c>
      <c r="K99" s="51">
        <v>1927</v>
      </c>
    </row>
    <row r="100" spans="1:11" ht="12.75">
      <c r="A100" s="49" t="s">
        <v>11</v>
      </c>
      <c r="B100" s="1"/>
      <c r="C100" s="1"/>
      <c r="D100" s="6">
        <f t="shared" si="19"/>
        <v>4056.8</v>
      </c>
      <c r="E100" s="1">
        <v>2476</v>
      </c>
      <c r="F100" s="1">
        <v>2465</v>
      </c>
      <c r="G100" s="1">
        <v>2296</v>
      </c>
      <c r="H100" s="1">
        <v>2273</v>
      </c>
      <c r="I100" s="1">
        <v>2324</v>
      </c>
      <c r="J100" s="1">
        <v>2301</v>
      </c>
      <c r="K100" s="51">
        <v>2256</v>
      </c>
    </row>
    <row r="101" spans="1:11" ht="12.75">
      <c r="A101" s="49" t="s">
        <v>12</v>
      </c>
      <c r="B101" s="1"/>
      <c r="C101" s="1"/>
      <c r="D101" s="6">
        <f t="shared" si="19"/>
        <v>3861.4</v>
      </c>
      <c r="E101" s="1"/>
      <c r="F101" s="1"/>
      <c r="G101" s="1">
        <v>3585</v>
      </c>
      <c r="H101" s="1">
        <v>3705</v>
      </c>
      <c r="I101" s="1">
        <v>3670</v>
      </c>
      <c r="J101" s="1">
        <v>3817</v>
      </c>
      <c r="K101" s="51">
        <v>3464</v>
      </c>
    </row>
    <row r="102" spans="1:11" ht="13.5" thickBot="1">
      <c r="A102" s="52" t="s">
        <v>6</v>
      </c>
      <c r="B102" s="53"/>
      <c r="C102" s="53"/>
      <c r="D102" s="54">
        <f t="shared" si="19"/>
        <v>3767.6</v>
      </c>
      <c r="E102" s="53"/>
      <c r="F102" s="53"/>
      <c r="G102" s="53">
        <v>3882</v>
      </c>
      <c r="H102" s="53">
        <v>3734</v>
      </c>
      <c r="I102" s="53">
        <v>3803</v>
      </c>
      <c r="J102" s="53">
        <v>4009</v>
      </c>
      <c r="K102" s="55">
        <v>3847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">
      <selection activeCell="H43" sqref="H43"/>
    </sheetView>
  </sheetViews>
  <sheetFormatPr defaultColWidth="9.140625" defaultRowHeight="12.75"/>
  <cols>
    <col min="1" max="1" width="34.28125" style="0" customWidth="1"/>
    <col min="2" max="2" width="8.57421875" style="0" customWidth="1"/>
    <col min="7" max="7" width="2.421875" style="0" customWidth="1"/>
  </cols>
  <sheetData>
    <row r="1" spans="1:15" ht="12.75">
      <c r="A1" s="67" t="s">
        <v>63</v>
      </c>
      <c r="B1" s="44"/>
      <c r="C1" s="44"/>
      <c r="D1" s="44"/>
      <c r="E1" s="44"/>
      <c r="F1" s="46"/>
      <c r="G1" s="1"/>
      <c r="H1" s="43"/>
      <c r="I1" s="96" t="s">
        <v>70</v>
      </c>
      <c r="J1" s="44"/>
      <c r="K1" s="44"/>
      <c r="L1" s="44"/>
      <c r="M1" s="44"/>
      <c r="N1" s="44"/>
      <c r="O1" s="46"/>
    </row>
    <row r="2" spans="1:15" ht="12.75">
      <c r="A2" s="58"/>
      <c r="B2" s="89" t="s">
        <v>28</v>
      </c>
      <c r="C2" s="89" t="s">
        <v>29</v>
      </c>
      <c r="D2" s="89" t="s">
        <v>30</v>
      </c>
      <c r="E2" s="89" t="s">
        <v>31</v>
      </c>
      <c r="F2" s="90" t="s">
        <v>32</v>
      </c>
      <c r="G2" s="85"/>
      <c r="H2" s="49"/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0" t="s">
        <v>68</v>
      </c>
      <c r="O2" s="97" t="s">
        <v>67</v>
      </c>
    </row>
    <row r="3" spans="1:15" ht="12.75">
      <c r="A3" s="49" t="s">
        <v>0</v>
      </c>
      <c r="B3" s="6">
        <f>'[1]7mmnylon#1'!D11</f>
        <v>1525.215967175228</v>
      </c>
      <c r="C3" s="6">
        <f>'[1]7mmnylon#1'!H11</f>
        <v>1909.7890137827483</v>
      </c>
      <c r="D3" s="6">
        <f>'[1]7mmnylon#1'!L11</f>
        <v>2082.2839675425907</v>
      </c>
      <c r="E3" s="6">
        <f>'[1]7mmnylon#1'!P11</f>
        <v>2240.806570205977</v>
      </c>
      <c r="F3" s="71">
        <f>'[1]7mmnylon#1'!T11</f>
        <v>2319.593829764115</v>
      </c>
      <c r="G3" s="6"/>
      <c r="H3" s="98" t="s">
        <v>71</v>
      </c>
      <c r="I3" s="19">
        <f>(B14/B3)-1</f>
        <v>0.6335564073617053</v>
      </c>
      <c r="J3" s="93">
        <f>(C14/C3)-1</f>
        <v>0.6808690593520539</v>
      </c>
      <c r="K3" s="93">
        <f>(D14/D3)-1</f>
        <v>0.723385956625064</v>
      </c>
      <c r="L3" s="93">
        <f>(E14/E3)-1</f>
        <v>0.7110145438508411</v>
      </c>
      <c r="M3" s="16">
        <f>(F14/F3)-1</f>
        <v>0.6981194370661064</v>
      </c>
      <c r="N3" s="27">
        <f>AVERAGE(I3:M5,J6:M6)</f>
        <v>0.6832019546100155</v>
      </c>
      <c r="O3" s="99">
        <f>STDEV(I3:M5,J6:M6)</f>
        <v>0.02357912083342607</v>
      </c>
    </row>
    <row r="4" spans="1:15" ht="12.75">
      <c r="A4" s="49" t="s">
        <v>1</v>
      </c>
      <c r="B4" s="6">
        <f>'[1]5.5mm Spectra #3'!D11</f>
        <v>1560.7402496946377</v>
      </c>
      <c r="C4" s="1"/>
      <c r="D4" s="1"/>
      <c r="E4" s="1"/>
      <c r="F4" s="51"/>
      <c r="G4" s="1"/>
      <c r="H4" s="98"/>
      <c r="I4" s="19">
        <f>(B15/B4)-1</f>
        <v>0.6824674940983086</v>
      </c>
      <c r="J4" s="1"/>
      <c r="K4" s="1"/>
      <c r="L4" s="1"/>
      <c r="M4" s="9"/>
      <c r="N4" s="28"/>
      <c r="O4" s="100"/>
    </row>
    <row r="5" spans="1:15" ht="12.75">
      <c r="A5" s="49" t="s">
        <v>2</v>
      </c>
      <c r="B5" s="6">
        <f>'[1]5mm Gemini #4'!D11</f>
        <v>1537.8958017710017</v>
      </c>
      <c r="C5" s="6">
        <f>'[1]5mm Gemini #4'!H11</f>
        <v>2043.7355350211028</v>
      </c>
      <c r="D5" s="6">
        <f>'[1]5mm Gemini #4'!L11</f>
        <v>2259.4720860919115</v>
      </c>
      <c r="E5" s="6">
        <f>'[1]5mm Gemini #4'!P11</f>
        <v>2302.822129081701</v>
      </c>
      <c r="F5" s="51"/>
      <c r="G5" s="1"/>
      <c r="H5" s="98"/>
      <c r="I5" s="19">
        <f>(B16/B5)-1</f>
        <v>0.6934964317038865</v>
      </c>
      <c r="J5" s="93">
        <f>(C16/C5)-1</f>
        <v>0.6660925903721628</v>
      </c>
      <c r="K5" s="93">
        <f>(D16/D5)-1</f>
        <v>0.6667144329965027</v>
      </c>
      <c r="L5" s="93">
        <f>(E16/E5)-1</f>
        <v>0.7070815906765262</v>
      </c>
      <c r="M5" s="9"/>
      <c r="N5" s="28"/>
      <c r="O5" s="100"/>
    </row>
    <row r="6" spans="1:15" ht="12.75">
      <c r="A6" s="49" t="s">
        <v>3</v>
      </c>
      <c r="B6" s="24">
        <f>'[1]5.5mm SpectraA #5'!D11</f>
        <v>1468.3065218034524</v>
      </c>
      <c r="C6" s="6">
        <f>'[1]5.5mm SpectraA #5'!J11</f>
        <v>2067.593478277835</v>
      </c>
      <c r="D6" s="6">
        <f>'[1]5.5mm SpectraA #5'!P11</f>
        <v>2329.2745011882575</v>
      </c>
      <c r="E6" s="6">
        <f>'[1]5.5mm SpectraA #5'!V11</f>
        <v>2533.0833233676126</v>
      </c>
      <c r="F6" s="71">
        <f>'[1]5.5mm SpectraA #5'!AB11</f>
        <v>2606.6291827730975</v>
      </c>
      <c r="G6" s="6"/>
      <c r="H6" s="98"/>
      <c r="I6" s="25">
        <f>(B17/B6)-1</f>
        <v>0.8146935099877923</v>
      </c>
      <c r="J6" s="17">
        <f>(C17/C6)-1</f>
        <v>0.693705640704064</v>
      </c>
      <c r="K6" s="17">
        <f>(D17/D6)-1</f>
        <v>0.6787246519553758</v>
      </c>
      <c r="L6" s="17">
        <f>(E17/E6)-1</f>
        <v>0.6578090354602995</v>
      </c>
      <c r="M6" s="18">
        <f>(F17/F6)-1</f>
        <v>0.6717900923173223</v>
      </c>
      <c r="N6" s="29"/>
      <c r="O6" s="101"/>
    </row>
    <row r="7" spans="1:15" ht="13.5" thickBot="1">
      <c r="A7" s="58" t="s">
        <v>33</v>
      </c>
      <c r="B7" s="7">
        <f>'[1]5.5mm Vectran 3-loop #7'!D11</f>
        <v>1576.528789742328</v>
      </c>
      <c r="C7" s="7">
        <f>'[1]5.5mm Vectran 3-loop #7'!H11</f>
        <v>1984.1780977239669</v>
      </c>
      <c r="D7" s="7"/>
      <c r="E7" s="7"/>
      <c r="F7" s="72"/>
      <c r="G7" s="6"/>
      <c r="H7" s="102" t="s">
        <v>72</v>
      </c>
      <c r="I7" s="103">
        <f>(B18/B7)-1</f>
        <v>0.720034691513322</v>
      </c>
      <c r="J7" s="104">
        <f>(C18/C7)-1</f>
        <v>0.7064735127885158</v>
      </c>
      <c r="K7" s="105"/>
      <c r="L7" s="105"/>
      <c r="M7" s="106"/>
      <c r="N7" s="104">
        <f>AVERAGE(I7:J7)</f>
        <v>0.7132541021509189</v>
      </c>
      <c r="O7" s="107">
        <f>STDEV(I7:J7)</f>
        <v>0.00958920143719763</v>
      </c>
    </row>
    <row r="8" spans="1:7" ht="12.75">
      <c r="A8" s="49" t="s">
        <v>18</v>
      </c>
      <c r="B8" s="6">
        <f>AVERAGE(B3:B5,B7)</f>
        <v>1550.0952020957989</v>
      </c>
      <c r="C8" s="6">
        <f>AVERAGE(C3:C7)</f>
        <v>2001.3240312014132</v>
      </c>
      <c r="D8" s="6">
        <f>AVERAGE(D3:D7)</f>
        <v>2223.6768516075867</v>
      </c>
      <c r="E8" s="6">
        <f>AVERAGE(E3:E7)</f>
        <v>2358.9040075517637</v>
      </c>
      <c r="F8" s="71">
        <f>AVERAGE(F3:F7)</f>
        <v>2463.1115062686063</v>
      </c>
      <c r="G8" s="6"/>
    </row>
    <row r="9" spans="1:7" ht="13.5" thickBot="1">
      <c r="A9" s="52" t="s">
        <v>19</v>
      </c>
      <c r="B9" s="91">
        <f>STDEV(B3:B5,B7)/B8</f>
        <v>0.014804351242462837</v>
      </c>
      <c r="C9" s="91">
        <f>STDEV(C3:C7)/C8</f>
        <v>0.035170250385413444</v>
      </c>
      <c r="D9" s="91">
        <f>STDEV(D3:D7)/D8</f>
        <v>0.05725947471667484</v>
      </c>
      <c r="E9" s="91">
        <f>STDEV(E3:E7)/E8</f>
        <v>0.0652836031087174</v>
      </c>
      <c r="F9" s="92">
        <f>STDEV(F3:F7)/F8</f>
        <v>0.08240172807296031</v>
      </c>
      <c r="G9" s="93"/>
    </row>
    <row r="10" spans="1:7" ht="12.75">
      <c r="A10" s="1"/>
      <c r="B10" s="93"/>
      <c r="C10" s="93"/>
      <c r="D10" s="93"/>
      <c r="E10" s="93"/>
      <c r="F10" s="93"/>
      <c r="G10" s="93"/>
    </row>
    <row r="11" spans="6:9" ht="13.5" thickBot="1">
      <c r="F11" s="1"/>
      <c r="G11" s="1"/>
      <c r="H11" s="1"/>
      <c r="I11" s="26" t="s">
        <v>73</v>
      </c>
    </row>
    <row r="12" spans="1:7" ht="12.75">
      <c r="A12" s="67" t="s">
        <v>80</v>
      </c>
      <c r="B12" s="44"/>
      <c r="C12" s="44"/>
      <c r="D12" s="44"/>
      <c r="E12" s="44"/>
      <c r="F12" s="46"/>
      <c r="G12" s="1"/>
    </row>
    <row r="13" spans="1:7" ht="12.75">
      <c r="A13" s="47"/>
      <c r="B13" s="89" t="s">
        <v>28</v>
      </c>
      <c r="C13" s="89" t="s">
        <v>29</v>
      </c>
      <c r="D13" s="89" t="s">
        <v>30</v>
      </c>
      <c r="E13" s="89" t="s">
        <v>31</v>
      </c>
      <c r="F13" s="90" t="s">
        <v>32</v>
      </c>
      <c r="G13" s="85"/>
    </row>
    <row r="14" spans="1:7" ht="12.75">
      <c r="A14" s="49" t="s">
        <v>0</v>
      </c>
      <c r="B14" s="6">
        <f>'[1]7mmnylon#1'!D10</f>
        <v>2491.5263157894738</v>
      </c>
      <c r="C14" s="6">
        <f>'[1]7mmnylon#1'!H10</f>
        <v>3210.1052631578946</v>
      </c>
      <c r="D14" s="6">
        <f>'[1]7mmnylon#1'!L10</f>
        <v>3588.5789473684213</v>
      </c>
      <c r="E14" s="6">
        <f>'[1]7mmnylon#1'!P10</f>
        <v>3834.0526315789475</v>
      </c>
      <c r="F14" s="71">
        <f>'[1]7mmnylon#1'!T10</f>
        <v>3938.947368421053</v>
      </c>
      <c r="G14" s="6"/>
    </row>
    <row r="15" spans="1:7" ht="12.75">
      <c r="A15" s="49" t="s">
        <v>1</v>
      </c>
      <c r="B15" s="6">
        <f>'[1]5.5mm Spectra #3'!D10</f>
        <v>2625.8947368421054</v>
      </c>
      <c r="C15" s="1"/>
      <c r="D15" s="1"/>
      <c r="E15" s="1"/>
      <c r="F15" s="51"/>
      <c r="G15" s="1"/>
    </row>
    <row r="16" spans="1:7" ht="12.75">
      <c r="A16" s="49" t="s">
        <v>2</v>
      </c>
      <c r="B16" s="6">
        <f>'[1]5mm Gemini #4'!D10</f>
        <v>2604.421052631579</v>
      </c>
      <c r="C16" s="6">
        <f>'[1]5mm Gemini #4'!H10</f>
        <v>3405.0526315789475</v>
      </c>
      <c r="D16" s="6">
        <f>'[1]5mm Gemini #4'!L10</f>
        <v>3765.8947368421054</v>
      </c>
      <c r="E16" s="6">
        <f>'[1]5mm Gemini #4'!P10</f>
        <v>3931.1052631578946</v>
      </c>
      <c r="F16" s="51"/>
      <c r="G16" s="1"/>
    </row>
    <row r="17" spans="1:7" ht="12.75">
      <c r="A17" s="49" t="s">
        <v>3</v>
      </c>
      <c r="B17" s="24">
        <f>'[1]5.5mm SpectraA #5'!D10</f>
        <v>2664.5263157894738</v>
      </c>
      <c r="C17" s="6">
        <f>'[1]5.5mm SpectraA #5'!J10</f>
        <v>3501.894736842105</v>
      </c>
      <c r="D17" s="6">
        <f>'[1]5.5mm SpectraA #5'!P10</f>
        <v>3910.210526315789</v>
      </c>
      <c r="E17" s="6">
        <f>'[1]5.5mm SpectraA #5'!V10</f>
        <v>4199.368421052632</v>
      </c>
      <c r="F17" s="71">
        <f>'[1]5.5mm SpectraA #5'!AB10</f>
        <v>4357.736842105263</v>
      </c>
      <c r="G17" s="6"/>
    </row>
    <row r="18" spans="1:10" ht="12.75">
      <c r="A18" s="58" t="s">
        <v>33</v>
      </c>
      <c r="B18" s="7">
        <f>'[1]5.5mm Vectran 3-loop #7'!D10</f>
        <v>2711.684210526316</v>
      </c>
      <c r="C18" s="7">
        <f>'[1]5.5mm Vectran 3-loop #7'!H10</f>
        <v>3385.9473684210525</v>
      </c>
      <c r="D18" s="7"/>
      <c r="E18" s="7"/>
      <c r="F18" s="72"/>
      <c r="G18" s="6"/>
      <c r="J18" s="14"/>
    </row>
    <row r="19" spans="1:7" ht="12.75">
      <c r="A19" s="49" t="s">
        <v>18</v>
      </c>
      <c r="B19" s="6">
        <f>AVERAGE(B14:B16,B18)</f>
        <v>2608.3815789473683</v>
      </c>
      <c r="C19" s="6">
        <f>AVERAGE(C14:C18)</f>
        <v>3375.75</v>
      </c>
      <c r="D19" s="6">
        <f>AVERAGE(D14:D18)</f>
        <v>3754.8947368421054</v>
      </c>
      <c r="E19" s="6">
        <f>AVERAGE(E14:E18)</f>
        <v>3988.175438596491</v>
      </c>
      <c r="F19" s="71">
        <f>AVERAGE(F14:F18)</f>
        <v>4148.342105263158</v>
      </c>
      <c r="G19" s="6"/>
    </row>
    <row r="20" spans="1:7" ht="13.5" thickBot="1">
      <c r="A20" s="52" t="s">
        <v>19</v>
      </c>
      <c r="B20" s="91">
        <f>STDEV(B14:B16,B18)/B19</f>
        <v>0.034751035339695174</v>
      </c>
      <c r="C20" s="91">
        <f>STDEV(C14:C17)/C19</f>
        <v>0.04402519739843286</v>
      </c>
      <c r="D20" s="91">
        <f>STDEV(D14:D17)/D19</f>
        <v>0.042903385794678645</v>
      </c>
      <c r="E20" s="91">
        <f>STDEV(E14:E17)/E19</f>
        <v>0.04744687928423262</v>
      </c>
      <c r="F20" s="92">
        <f>STDEV(F14:F17)/F19</f>
        <v>0.07138487357538252</v>
      </c>
      <c r="G20" s="93"/>
    </row>
    <row r="21" spans="1:7" ht="12.75">
      <c r="A21" s="49"/>
      <c r="B21" s="93"/>
      <c r="C21" s="93"/>
      <c r="D21" s="93"/>
      <c r="E21" s="93"/>
      <c r="F21" s="93"/>
      <c r="G21" s="93"/>
    </row>
    <row r="22" spans="1:7" ht="13.5" thickBot="1">
      <c r="A22" s="49"/>
      <c r="B22" s="93"/>
      <c r="C22" s="93"/>
      <c r="D22" s="93"/>
      <c r="E22" s="93"/>
      <c r="F22" s="93"/>
      <c r="G22" s="93"/>
    </row>
    <row r="23" spans="1:10" ht="12.75">
      <c r="A23" s="59" t="s">
        <v>87</v>
      </c>
      <c r="B23" s="82" t="s">
        <v>28</v>
      </c>
      <c r="C23" s="82" t="s">
        <v>29</v>
      </c>
      <c r="D23" s="82" t="s">
        <v>30</v>
      </c>
      <c r="E23" s="82" t="s">
        <v>31</v>
      </c>
      <c r="F23" s="84" t="s">
        <v>32</v>
      </c>
      <c r="G23" s="85"/>
      <c r="H23" s="1"/>
      <c r="J23" s="14"/>
    </row>
    <row r="24" spans="1:10" ht="12.75">
      <c r="A24" s="49" t="s">
        <v>65</v>
      </c>
      <c r="B24" s="77">
        <f>B8/B19</f>
        <v>0.5942747083505133</v>
      </c>
      <c r="C24" s="77">
        <f>C8/C19</f>
        <v>0.5928531529886435</v>
      </c>
      <c r="D24" s="77">
        <f>D8/D19</f>
        <v>0.5922075071211492</v>
      </c>
      <c r="E24" s="77">
        <f>E8/E19</f>
        <v>0.5914744834750558</v>
      </c>
      <c r="F24" s="94">
        <f>F8/F19</f>
        <v>0.5937580468938576</v>
      </c>
      <c r="G24" s="77"/>
      <c r="H24" s="1"/>
      <c r="J24" s="13"/>
    </row>
    <row r="25" spans="1:10" ht="13.5" thickBot="1">
      <c r="A25" s="52" t="s">
        <v>66</v>
      </c>
      <c r="B25" s="79">
        <f>(1-B24)/B24</f>
        <v>0.682723471062112</v>
      </c>
      <c r="C25" s="79">
        <f>(1-C24)/C24</f>
        <v>0.68675833966452</v>
      </c>
      <c r="D25" s="79">
        <f>(1-D24)/D24</f>
        <v>0.688597304112573</v>
      </c>
      <c r="E25" s="79">
        <f>(1-E24)/E24</f>
        <v>0.690690009355531</v>
      </c>
      <c r="F25" s="95">
        <f>(1-F24)/F24</f>
        <v>0.6841877010868768</v>
      </c>
      <c r="G25" s="77"/>
      <c r="H25" s="1"/>
      <c r="J25" s="13"/>
    </row>
    <row r="26" spans="1:10" ht="12.75">
      <c r="A26" s="1"/>
      <c r="B26" s="77"/>
      <c r="C26" s="77"/>
      <c r="D26" s="77"/>
      <c r="E26" s="77"/>
      <c r="F26" s="77"/>
      <c r="G26" s="77"/>
      <c r="H26" s="1"/>
      <c r="J26" s="13"/>
    </row>
    <row r="27" spans="1:7" ht="14.25" customHeight="1" thickBot="1">
      <c r="A27" s="1"/>
      <c r="B27" s="1"/>
      <c r="C27" s="1"/>
      <c r="D27" s="1"/>
      <c r="E27" s="1"/>
      <c r="F27" s="1"/>
      <c r="G27" s="1"/>
    </row>
    <row r="28" spans="1:7" ht="12.75" customHeight="1" thickBot="1">
      <c r="A28" s="67" t="s">
        <v>64</v>
      </c>
      <c r="B28" s="44"/>
      <c r="C28" s="44"/>
      <c r="D28" s="44"/>
      <c r="E28" s="44"/>
      <c r="F28" s="46"/>
      <c r="G28" s="1"/>
    </row>
    <row r="29" spans="1:11" ht="12.75">
      <c r="A29" s="58"/>
      <c r="B29" s="89" t="s">
        <v>28</v>
      </c>
      <c r="C29" s="89" t="s">
        <v>29</v>
      </c>
      <c r="D29" s="89" t="s">
        <v>30</v>
      </c>
      <c r="E29" s="89" t="s">
        <v>31</v>
      </c>
      <c r="F29" s="90" t="s">
        <v>32</v>
      </c>
      <c r="G29" s="85"/>
      <c r="H29" s="43"/>
      <c r="I29" s="108" t="s">
        <v>69</v>
      </c>
      <c r="J29" s="60"/>
      <c r="K29" s="76"/>
    </row>
    <row r="30" spans="1:11" ht="12.75">
      <c r="A30" s="49" t="s">
        <v>4</v>
      </c>
      <c r="B30" s="6">
        <f>'[1]5.5mm Vectran #2'!$D$11</f>
        <v>1563.2419991821728</v>
      </c>
      <c r="C30" s="1"/>
      <c r="D30" s="1"/>
      <c r="E30" s="1"/>
      <c r="F30" s="51"/>
      <c r="G30" s="1"/>
      <c r="H30" s="98" t="s">
        <v>71</v>
      </c>
      <c r="I30" s="21">
        <f>(B38/B30)-1</f>
        <v>0.6586312974060522</v>
      </c>
      <c r="J30" s="77"/>
      <c r="K30" s="51"/>
    </row>
    <row r="31" spans="1:11" ht="12.75">
      <c r="A31" s="49" t="s">
        <v>1</v>
      </c>
      <c r="B31" s="1"/>
      <c r="C31" s="1"/>
      <c r="D31" s="6">
        <f>'[1]5.5mm Spectra #3'!L11</f>
        <v>2223.7804914371427</v>
      </c>
      <c r="E31" s="1"/>
      <c r="F31" s="51"/>
      <c r="G31" s="1"/>
      <c r="H31" s="98"/>
      <c r="I31" s="22">
        <f>(D39/D31)-1</f>
        <v>0.6479523157242797</v>
      </c>
      <c r="J31" s="77"/>
      <c r="K31" s="51"/>
    </row>
    <row r="32" spans="1:11" ht="12.75">
      <c r="A32" s="49" t="s">
        <v>2</v>
      </c>
      <c r="B32" s="1"/>
      <c r="C32" s="1"/>
      <c r="D32" s="1"/>
      <c r="E32" s="1"/>
      <c r="F32" s="71">
        <f>'[1]5mm Gemini #4'!T11</f>
        <v>2467.1056108458783</v>
      </c>
      <c r="G32" s="6"/>
      <c r="H32" s="98"/>
      <c r="I32" s="23">
        <f>(F40/F32)-1</f>
        <v>0.6254717709230282</v>
      </c>
      <c r="J32" s="77"/>
      <c r="K32" s="51"/>
    </row>
    <row r="33" spans="1:11" ht="13.5" thickBot="1">
      <c r="A33" s="52" t="s">
        <v>5</v>
      </c>
      <c r="B33" s="54">
        <f>'[1]Ultratape #6'!D11</f>
        <v>1490.8077597267709</v>
      </c>
      <c r="C33" s="53"/>
      <c r="D33" s="53"/>
      <c r="E33" s="53"/>
      <c r="F33" s="55"/>
      <c r="G33" s="1"/>
      <c r="H33" s="102" t="s">
        <v>72</v>
      </c>
      <c r="I33" s="109">
        <f>(B41/B33)-1</f>
        <v>0.7231209647942567</v>
      </c>
      <c r="J33" s="79"/>
      <c r="K33" s="55"/>
    </row>
    <row r="34" spans="1:10" ht="12.75">
      <c r="A34" s="1"/>
      <c r="B34" s="6"/>
      <c r="C34" s="1"/>
      <c r="D34" s="1"/>
      <c r="E34" s="1"/>
      <c r="F34" s="1"/>
      <c r="G34" s="1"/>
      <c r="H34" s="8"/>
      <c r="I34" s="93"/>
      <c r="J34" s="13"/>
    </row>
    <row r="35" spans="1:10" ht="13.5" thickBot="1">
      <c r="A35" s="1"/>
      <c r="B35" s="6"/>
      <c r="C35" s="1"/>
      <c r="D35" s="1"/>
      <c r="E35" s="1"/>
      <c r="F35" s="1"/>
      <c r="G35" s="1"/>
      <c r="H35" s="8"/>
      <c r="I35" s="93"/>
      <c r="J35" s="13"/>
    </row>
    <row r="36" spans="1:8" ht="12.75">
      <c r="A36" s="67" t="s">
        <v>88</v>
      </c>
      <c r="B36" s="44"/>
      <c r="C36" s="44"/>
      <c r="D36" s="44"/>
      <c r="E36" s="44"/>
      <c r="F36" s="46"/>
      <c r="G36" s="1"/>
      <c r="H36" s="1"/>
    </row>
    <row r="37" spans="1:7" ht="12.75">
      <c r="A37" s="58"/>
      <c r="B37" s="89" t="s">
        <v>28</v>
      </c>
      <c r="C37" s="89" t="s">
        <v>29</v>
      </c>
      <c r="D37" s="89" t="s">
        <v>30</v>
      </c>
      <c r="E37" s="89" t="s">
        <v>31</v>
      </c>
      <c r="F37" s="90" t="s">
        <v>32</v>
      </c>
      <c r="G37" s="85"/>
    </row>
    <row r="38" spans="1:7" ht="12.75">
      <c r="A38" s="49" t="s">
        <v>4</v>
      </c>
      <c r="B38" s="6">
        <f>'[1]5.5mm Vectran #2'!D10</f>
        <v>2592.842105263158</v>
      </c>
      <c r="C38" s="1"/>
      <c r="D38" s="1"/>
      <c r="E38" s="1"/>
      <c r="F38" s="51"/>
      <c r="G38" s="1"/>
    </row>
    <row r="39" spans="1:7" ht="12.75">
      <c r="A39" s="49" t="s">
        <v>1</v>
      </c>
      <c r="B39" s="1"/>
      <c r="C39" s="1"/>
      <c r="D39" s="6">
        <f>'[1]5.5mm Spectra #3'!L10</f>
        <v>3664.684210526316</v>
      </c>
      <c r="E39" s="1"/>
      <c r="F39" s="51"/>
      <c r="G39" s="1"/>
    </row>
    <row r="40" spans="1:7" ht="12.75">
      <c r="A40" s="49" t="s">
        <v>2</v>
      </c>
      <c r="B40" s="1"/>
      <c r="C40" s="1"/>
      <c r="D40" s="1"/>
      <c r="E40" s="1"/>
      <c r="F40" s="71">
        <f>'[1]5mm Gemini #4'!T10</f>
        <v>4010.210526315789</v>
      </c>
      <c r="G40" s="6"/>
    </row>
    <row r="41" spans="1:7" ht="13.5" thickBot="1">
      <c r="A41" s="52" t="s">
        <v>5</v>
      </c>
      <c r="B41" s="54">
        <f>'[1]Ultratape #6'!D10</f>
        <v>2568.842105263158</v>
      </c>
      <c r="C41" s="53"/>
      <c r="D41" s="53"/>
      <c r="E41" s="53"/>
      <c r="F41" s="55"/>
      <c r="G41" s="1"/>
    </row>
  </sheetData>
  <mergeCells count="4">
    <mergeCell ref="H3:H6"/>
    <mergeCell ref="N3:N6"/>
    <mergeCell ref="O3:O6"/>
    <mergeCell ref="H30:H3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Moyer and Lauren Barros</dc:creator>
  <cp:keywords/>
  <dc:description/>
  <cp:lastModifiedBy>Tom Moyer and Lauren Barros</cp:lastModifiedBy>
  <dcterms:created xsi:type="dcterms:W3CDTF">2000-10-18T13:13:20Z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